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14976DF5-D54D-4A3F-BDA2-518E32D09670}" xr6:coauthVersionLast="47" xr6:coauthVersionMax="47" xr10:uidLastSave="{00000000-0000-0000-0000-000000000000}"/>
  <bookViews>
    <workbookView xWindow="-120" yWindow="-120" windowWidth="29040" windowHeight="15840" activeTab="1" xr2:uid="{39D1003E-C106-4C89-A7D5-E2131C4F3D9B}"/>
  </bookViews>
  <sheets>
    <sheet name="Máx y Mín" sheetId="1" r:id="rId1"/>
    <sheet name="Cálculo ABC por CAT" sheetId="2" r:id="rId2"/>
    <sheet name="Auxiliar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H11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U14" i="1"/>
  <c r="T1072" i="1"/>
  <c r="S1072" i="1"/>
  <c r="R1072" i="1"/>
  <c r="Q1072" i="1"/>
  <c r="P1072" i="1"/>
  <c r="O1072" i="1"/>
  <c r="N1072" i="1"/>
  <c r="M1072" i="1"/>
  <c r="L1072" i="1"/>
  <c r="K1072" i="1"/>
  <c r="J1072" i="1"/>
  <c r="T1071" i="1"/>
  <c r="S1071" i="1"/>
  <c r="R1071" i="1"/>
  <c r="Q1071" i="1"/>
  <c r="P1071" i="1"/>
  <c r="O1071" i="1"/>
  <c r="N1071" i="1"/>
  <c r="M1071" i="1"/>
  <c r="L1071" i="1"/>
  <c r="K1071" i="1"/>
  <c r="J1071" i="1"/>
  <c r="T1070" i="1"/>
  <c r="S1070" i="1"/>
  <c r="R1070" i="1"/>
  <c r="Q1070" i="1"/>
  <c r="P1070" i="1"/>
  <c r="O1070" i="1"/>
  <c r="N1070" i="1"/>
  <c r="M1070" i="1"/>
  <c r="L1070" i="1"/>
  <c r="K1070" i="1"/>
  <c r="J1070" i="1"/>
  <c r="T1069" i="1"/>
  <c r="S1069" i="1"/>
  <c r="R1069" i="1"/>
  <c r="Q1069" i="1"/>
  <c r="P1069" i="1"/>
  <c r="O1069" i="1"/>
  <c r="N1069" i="1"/>
  <c r="M1069" i="1"/>
  <c r="L1069" i="1"/>
  <c r="K1069" i="1"/>
  <c r="J1069" i="1"/>
  <c r="T1068" i="1"/>
  <c r="S1068" i="1"/>
  <c r="R1068" i="1"/>
  <c r="Q1068" i="1"/>
  <c r="P1068" i="1"/>
  <c r="O1068" i="1"/>
  <c r="N1068" i="1"/>
  <c r="M1068" i="1"/>
  <c r="L1068" i="1"/>
  <c r="K1068" i="1"/>
  <c r="J1068" i="1"/>
  <c r="T1067" i="1"/>
  <c r="S1067" i="1"/>
  <c r="R1067" i="1"/>
  <c r="Q1067" i="1"/>
  <c r="P1067" i="1"/>
  <c r="O1067" i="1"/>
  <c r="N1067" i="1"/>
  <c r="M1067" i="1"/>
  <c r="L1067" i="1"/>
  <c r="K1067" i="1"/>
  <c r="J1067" i="1"/>
  <c r="T1066" i="1"/>
  <c r="S1066" i="1"/>
  <c r="R1066" i="1"/>
  <c r="Q1066" i="1"/>
  <c r="P1066" i="1"/>
  <c r="O1066" i="1"/>
  <c r="N1066" i="1"/>
  <c r="M1066" i="1"/>
  <c r="L1066" i="1"/>
  <c r="K1066" i="1"/>
  <c r="J1066" i="1"/>
  <c r="T1065" i="1"/>
  <c r="S1065" i="1"/>
  <c r="R1065" i="1"/>
  <c r="Q1065" i="1"/>
  <c r="P1065" i="1"/>
  <c r="O1065" i="1"/>
  <c r="N1065" i="1"/>
  <c r="M1065" i="1"/>
  <c r="L1065" i="1"/>
  <c r="K1065" i="1"/>
  <c r="J1065" i="1"/>
  <c r="T1064" i="1"/>
  <c r="S1064" i="1"/>
  <c r="R1064" i="1"/>
  <c r="Q1064" i="1"/>
  <c r="P1064" i="1"/>
  <c r="O1064" i="1"/>
  <c r="N1064" i="1"/>
  <c r="M1064" i="1"/>
  <c r="L1064" i="1"/>
  <c r="K1064" i="1"/>
  <c r="J1064" i="1"/>
  <c r="T1063" i="1"/>
  <c r="S1063" i="1"/>
  <c r="R1063" i="1"/>
  <c r="Q1063" i="1"/>
  <c r="P1063" i="1"/>
  <c r="O1063" i="1"/>
  <c r="N1063" i="1"/>
  <c r="M1063" i="1"/>
  <c r="L1063" i="1"/>
  <c r="K1063" i="1"/>
  <c r="J1063" i="1"/>
  <c r="T1062" i="1"/>
  <c r="S1062" i="1"/>
  <c r="R1062" i="1"/>
  <c r="Q1062" i="1"/>
  <c r="P1062" i="1"/>
  <c r="O1062" i="1"/>
  <c r="N1062" i="1"/>
  <c r="M1062" i="1"/>
  <c r="L1062" i="1"/>
  <c r="K1062" i="1"/>
  <c r="J1062" i="1"/>
  <c r="T1061" i="1"/>
  <c r="S1061" i="1"/>
  <c r="R1061" i="1"/>
  <c r="Q1061" i="1"/>
  <c r="P1061" i="1"/>
  <c r="O1061" i="1"/>
  <c r="N1061" i="1"/>
  <c r="M1061" i="1"/>
  <c r="L1061" i="1"/>
  <c r="K1061" i="1"/>
  <c r="J1061" i="1"/>
  <c r="T1060" i="1"/>
  <c r="S1060" i="1"/>
  <c r="R1060" i="1"/>
  <c r="Q1060" i="1"/>
  <c r="P1060" i="1"/>
  <c r="O1060" i="1"/>
  <c r="N1060" i="1"/>
  <c r="M1060" i="1"/>
  <c r="L1060" i="1"/>
  <c r="K1060" i="1"/>
  <c r="J1060" i="1"/>
  <c r="T1059" i="1"/>
  <c r="S1059" i="1"/>
  <c r="R1059" i="1"/>
  <c r="Q1059" i="1"/>
  <c r="P1059" i="1"/>
  <c r="O1059" i="1"/>
  <c r="N1059" i="1"/>
  <c r="M1059" i="1"/>
  <c r="L1059" i="1"/>
  <c r="K1059" i="1"/>
  <c r="J1059" i="1"/>
  <c r="T1058" i="1"/>
  <c r="S1058" i="1"/>
  <c r="R1058" i="1"/>
  <c r="Q1058" i="1"/>
  <c r="P1058" i="1"/>
  <c r="O1058" i="1"/>
  <c r="N1058" i="1"/>
  <c r="M1058" i="1"/>
  <c r="L1058" i="1"/>
  <c r="K1058" i="1"/>
  <c r="J1058" i="1"/>
  <c r="T1057" i="1"/>
  <c r="S1057" i="1"/>
  <c r="R1057" i="1"/>
  <c r="Q1057" i="1"/>
  <c r="P1057" i="1"/>
  <c r="O1057" i="1"/>
  <c r="N1057" i="1"/>
  <c r="M1057" i="1"/>
  <c r="L1057" i="1"/>
  <c r="K1057" i="1"/>
  <c r="J1057" i="1"/>
  <c r="T1056" i="1"/>
  <c r="S1056" i="1"/>
  <c r="R1056" i="1"/>
  <c r="Q1056" i="1"/>
  <c r="P1056" i="1"/>
  <c r="O1056" i="1"/>
  <c r="N1056" i="1"/>
  <c r="M1056" i="1"/>
  <c r="L1056" i="1"/>
  <c r="K1056" i="1"/>
  <c r="J1056" i="1"/>
  <c r="T1055" i="1"/>
  <c r="S1055" i="1"/>
  <c r="R1055" i="1"/>
  <c r="Q1055" i="1"/>
  <c r="P1055" i="1"/>
  <c r="O1055" i="1"/>
  <c r="N1055" i="1"/>
  <c r="M1055" i="1"/>
  <c r="L1055" i="1"/>
  <c r="K1055" i="1"/>
  <c r="J1055" i="1"/>
  <c r="T1054" i="1"/>
  <c r="S1054" i="1"/>
  <c r="R1054" i="1"/>
  <c r="Q1054" i="1"/>
  <c r="P1054" i="1"/>
  <c r="O1054" i="1"/>
  <c r="N1054" i="1"/>
  <c r="M1054" i="1"/>
  <c r="L1054" i="1"/>
  <c r="K1054" i="1"/>
  <c r="J1054" i="1"/>
  <c r="T1053" i="1"/>
  <c r="S1053" i="1"/>
  <c r="R1053" i="1"/>
  <c r="Q1053" i="1"/>
  <c r="P1053" i="1"/>
  <c r="O1053" i="1"/>
  <c r="N1053" i="1"/>
  <c r="M1053" i="1"/>
  <c r="L1053" i="1"/>
  <c r="K1053" i="1"/>
  <c r="J1053" i="1"/>
  <c r="T1052" i="1"/>
  <c r="S1052" i="1"/>
  <c r="R1052" i="1"/>
  <c r="Q1052" i="1"/>
  <c r="P1052" i="1"/>
  <c r="O1052" i="1"/>
  <c r="N1052" i="1"/>
  <c r="M1052" i="1"/>
  <c r="L1052" i="1"/>
  <c r="K1052" i="1"/>
  <c r="J1052" i="1"/>
  <c r="T1051" i="1"/>
  <c r="S1051" i="1"/>
  <c r="R1051" i="1"/>
  <c r="Q1051" i="1"/>
  <c r="P1051" i="1"/>
  <c r="O1051" i="1"/>
  <c r="N1051" i="1"/>
  <c r="M1051" i="1"/>
  <c r="L1051" i="1"/>
  <c r="K1051" i="1"/>
  <c r="J1051" i="1"/>
  <c r="T1050" i="1"/>
  <c r="S1050" i="1"/>
  <c r="R1050" i="1"/>
  <c r="Q1050" i="1"/>
  <c r="P1050" i="1"/>
  <c r="O1050" i="1"/>
  <c r="N1050" i="1"/>
  <c r="M1050" i="1"/>
  <c r="L1050" i="1"/>
  <c r="K1050" i="1"/>
  <c r="J1050" i="1"/>
  <c r="T1049" i="1"/>
  <c r="S1049" i="1"/>
  <c r="R1049" i="1"/>
  <c r="Q1049" i="1"/>
  <c r="P1049" i="1"/>
  <c r="O1049" i="1"/>
  <c r="N1049" i="1"/>
  <c r="M1049" i="1"/>
  <c r="L1049" i="1"/>
  <c r="K1049" i="1"/>
  <c r="J1049" i="1"/>
  <c r="T1048" i="1"/>
  <c r="S1048" i="1"/>
  <c r="R1048" i="1"/>
  <c r="Q1048" i="1"/>
  <c r="P1048" i="1"/>
  <c r="O1048" i="1"/>
  <c r="N1048" i="1"/>
  <c r="M1048" i="1"/>
  <c r="L1048" i="1"/>
  <c r="K1048" i="1"/>
  <c r="J1048" i="1"/>
  <c r="T1047" i="1"/>
  <c r="S1047" i="1"/>
  <c r="R1047" i="1"/>
  <c r="Q1047" i="1"/>
  <c r="P1047" i="1"/>
  <c r="O1047" i="1"/>
  <c r="N1047" i="1"/>
  <c r="M1047" i="1"/>
  <c r="L1047" i="1"/>
  <c r="K1047" i="1"/>
  <c r="J1047" i="1"/>
  <c r="T1046" i="1"/>
  <c r="S1046" i="1"/>
  <c r="R1046" i="1"/>
  <c r="Q1046" i="1"/>
  <c r="P1046" i="1"/>
  <c r="O1046" i="1"/>
  <c r="N1046" i="1"/>
  <c r="M1046" i="1"/>
  <c r="L1046" i="1"/>
  <c r="K1046" i="1"/>
  <c r="J1046" i="1"/>
  <c r="T1045" i="1"/>
  <c r="S1045" i="1"/>
  <c r="R1045" i="1"/>
  <c r="Q1045" i="1"/>
  <c r="P1045" i="1"/>
  <c r="O1045" i="1"/>
  <c r="N1045" i="1"/>
  <c r="M1045" i="1"/>
  <c r="L1045" i="1"/>
  <c r="K1045" i="1"/>
  <c r="J1045" i="1"/>
  <c r="T1044" i="1"/>
  <c r="S1044" i="1"/>
  <c r="R1044" i="1"/>
  <c r="Q1044" i="1"/>
  <c r="P1044" i="1"/>
  <c r="O1044" i="1"/>
  <c r="N1044" i="1"/>
  <c r="M1044" i="1"/>
  <c r="L1044" i="1"/>
  <c r="K1044" i="1"/>
  <c r="J1044" i="1"/>
  <c r="T1043" i="1"/>
  <c r="S1043" i="1"/>
  <c r="R1043" i="1"/>
  <c r="Q1043" i="1"/>
  <c r="P1043" i="1"/>
  <c r="O1043" i="1"/>
  <c r="N1043" i="1"/>
  <c r="M1043" i="1"/>
  <c r="L1043" i="1"/>
  <c r="K1043" i="1"/>
  <c r="J1043" i="1"/>
  <c r="T1042" i="1"/>
  <c r="S1042" i="1"/>
  <c r="R1042" i="1"/>
  <c r="Q1042" i="1"/>
  <c r="P1042" i="1"/>
  <c r="O1042" i="1"/>
  <c r="N1042" i="1"/>
  <c r="M1042" i="1"/>
  <c r="L1042" i="1"/>
  <c r="K1042" i="1"/>
  <c r="J1042" i="1"/>
  <c r="T1041" i="1"/>
  <c r="S1041" i="1"/>
  <c r="R1041" i="1"/>
  <c r="Q1041" i="1"/>
  <c r="P1041" i="1"/>
  <c r="O1041" i="1"/>
  <c r="N1041" i="1"/>
  <c r="M1041" i="1"/>
  <c r="L1041" i="1"/>
  <c r="K1041" i="1"/>
  <c r="J1041" i="1"/>
  <c r="T1040" i="1"/>
  <c r="S1040" i="1"/>
  <c r="R1040" i="1"/>
  <c r="Q1040" i="1"/>
  <c r="P1040" i="1"/>
  <c r="O1040" i="1"/>
  <c r="N1040" i="1"/>
  <c r="M1040" i="1"/>
  <c r="L1040" i="1"/>
  <c r="K1040" i="1"/>
  <c r="J1040" i="1"/>
  <c r="T1039" i="1"/>
  <c r="S1039" i="1"/>
  <c r="R1039" i="1"/>
  <c r="Q1039" i="1"/>
  <c r="P1039" i="1"/>
  <c r="O1039" i="1"/>
  <c r="N1039" i="1"/>
  <c r="M1039" i="1"/>
  <c r="L1039" i="1"/>
  <c r="K1039" i="1"/>
  <c r="J1039" i="1"/>
  <c r="T1038" i="1"/>
  <c r="S1038" i="1"/>
  <c r="R1038" i="1"/>
  <c r="Q1038" i="1"/>
  <c r="P1038" i="1"/>
  <c r="O1038" i="1"/>
  <c r="N1038" i="1"/>
  <c r="M1038" i="1"/>
  <c r="L1038" i="1"/>
  <c r="K1038" i="1"/>
  <c r="J1038" i="1"/>
  <c r="T1037" i="1"/>
  <c r="S1037" i="1"/>
  <c r="R1037" i="1"/>
  <c r="Q1037" i="1"/>
  <c r="P1037" i="1"/>
  <c r="O1037" i="1"/>
  <c r="N1037" i="1"/>
  <c r="M1037" i="1"/>
  <c r="L1037" i="1"/>
  <c r="K1037" i="1"/>
  <c r="J1037" i="1"/>
  <c r="T1036" i="1"/>
  <c r="S1036" i="1"/>
  <c r="R1036" i="1"/>
  <c r="Q1036" i="1"/>
  <c r="P1036" i="1"/>
  <c r="O1036" i="1"/>
  <c r="N1036" i="1"/>
  <c r="M1036" i="1"/>
  <c r="L1036" i="1"/>
  <c r="K1036" i="1"/>
  <c r="J1036" i="1"/>
  <c r="T1035" i="1"/>
  <c r="S1035" i="1"/>
  <c r="R1035" i="1"/>
  <c r="Q1035" i="1"/>
  <c r="P1035" i="1"/>
  <c r="O1035" i="1"/>
  <c r="N1035" i="1"/>
  <c r="M1035" i="1"/>
  <c r="L1035" i="1"/>
  <c r="K1035" i="1"/>
  <c r="J1035" i="1"/>
  <c r="T1034" i="1"/>
  <c r="S1034" i="1"/>
  <c r="R1034" i="1"/>
  <c r="Q1034" i="1"/>
  <c r="P1034" i="1"/>
  <c r="O1034" i="1"/>
  <c r="N1034" i="1"/>
  <c r="M1034" i="1"/>
  <c r="L1034" i="1"/>
  <c r="K1034" i="1"/>
  <c r="J1034" i="1"/>
  <c r="T1033" i="1"/>
  <c r="S1033" i="1"/>
  <c r="R1033" i="1"/>
  <c r="Q1033" i="1"/>
  <c r="P1033" i="1"/>
  <c r="O1033" i="1"/>
  <c r="N1033" i="1"/>
  <c r="M1033" i="1"/>
  <c r="L1033" i="1"/>
  <c r="K1033" i="1"/>
  <c r="J1033" i="1"/>
  <c r="T1032" i="1"/>
  <c r="S1032" i="1"/>
  <c r="R1032" i="1"/>
  <c r="Q1032" i="1"/>
  <c r="P1032" i="1"/>
  <c r="O1032" i="1"/>
  <c r="N1032" i="1"/>
  <c r="M1032" i="1"/>
  <c r="L1032" i="1"/>
  <c r="K1032" i="1"/>
  <c r="J1032" i="1"/>
  <c r="T1031" i="1"/>
  <c r="S1031" i="1"/>
  <c r="R1031" i="1"/>
  <c r="Q1031" i="1"/>
  <c r="P1031" i="1"/>
  <c r="O1031" i="1"/>
  <c r="N1031" i="1"/>
  <c r="M1031" i="1"/>
  <c r="L1031" i="1"/>
  <c r="K1031" i="1"/>
  <c r="J1031" i="1"/>
  <c r="T1030" i="1"/>
  <c r="S1030" i="1"/>
  <c r="R1030" i="1"/>
  <c r="Q1030" i="1"/>
  <c r="P1030" i="1"/>
  <c r="O1030" i="1"/>
  <c r="N1030" i="1"/>
  <c r="M1030" i="1"/>
  <c r="L1030" i="1"/>
  <c r="K1030" i="1"/>
  <c r="J1030" i="1"/>
  <c r="T1029" i="1"/>
  <c r="S1029" i="1"/>
  <c r="R1029" i="1"/>
  <c r="Q1029" i="1"/>
  <c r="P1029" i="1"/>
  <c r="O1029" i="1"/>
  <c r="N1029" i="1"/>
  <c r="M1029" i="1"/>
  <c r="L1029" i="1"/>
  <c r="K1029" i="1"/>
  <c r="J1029" i="1"/>
  <c r="T1028" i="1"/>
  <c r="S1028" i="1"/>
  <c r="R1028" i="1"/>
  <c r="Q1028" i="1"/>
  <c r="P1028" i="1"/>
  <c r="O1028" i="1"/>
  <c r="N1028" i="1"/>
  <c r="M1028" i="1"/>
  <c r="L1028" i="1"/>
  <c r="K1028" i="1"/>
  <c r="J1028" i="1"/>
  <c r="T1027" i="1"/>
  <c r="S1027" i="1"/>
  <c r="R1027" i="1"/>
  <c r="Q1027" i="1"/>
  <c r="P1027" i="1"/>
  <c r="O1027" i="1"/>
  <c r="N1027" i="1"/>
  <c r="M1027" i="1"/>
  <c r="L1027" i="1"/>
  <c r="K1027" i="1"/>
  <c r="J1027" i="1"/>
  <c r="T1026" i="1"/>
  <c r="S1026" i="1"/>
  <c r="R1026" i="1"/>
  <c r="Q1026" i="1"/>
  <c r="P1026" i="1"/>
  <c r="O1026" i="1"/>
  <c r="N1026" i="1"/>
  <c r="M1026" i="1"/>
  <c r="L1026" i="1"/>
  <c r="K1026" i="1"/>
  <c r="J1026" i="1"/>
  <c r="T1025" i="1"/>
  <c r="S1025" i="1"/>
  <c r="R1025" i="1"/>
  <c r="Q1025" i="1"/>
  <c r="P1025" i="1"/>
  <c r="O1025" i="1"/>
  <c r="N1025" i="1"/>
  <c r="M1025" i="1"/>
  <c r="L1025" i="1"/>
  <c r="K1025" i="1"/>
  <c r="J1025" i="1"/>
  <c r="T1024" i="1"/>
  <c r="S1024" i="1"/>
  <c r="R1024" i="1"/>
  <c r="Q1024" i="1"/>
  <c r="P1024" i="1"/>
  <c r="O1024" i="1"/>
  <c r="N1024" i="1"/>
  <c r="M1024" i="1"/>
  <c r="L1024" i="1"/>
  <c r="K1024" i="1"/>
  <c r="J1024" i="1"/>
  <c r="T1023" i="1"/>
  <c r="S1023" i="1"/>
  <c r="R1023" i="1"/>
  <c r="Q1023" i="1"/>
  <c r="P1023" i="1"/>
  <c r="O1023" i="1"/>
  <c r="N1023" i="1"/>
  <c r="M1023" i="1"/>
  <c r="L1023" i="1"/>
  <c r="K1023" i="1"/>
  <c r="J1023" i="1"/>
  <c r="T1022" i="1"/>
  <c r="S1022" i="1"/>
  <c r="R1022" i="1"/>
  <c r="Q1022" i="1"/>
  <c r="P1022" i="1"/>
  <c r="O1022" i="1"/>
  <c r="N1022" i="1"/>
  <c r="M1022" i="1"/>
  <c r="L1022" i="1"/>
  <c r="K1022" i="1"/>
  <c r="J1022" i="1"/>
  <c r="T1021" i="1"/>
  <c r="S1021" i="1"/>
  <c r="R1021" i="1"/>
  <c r="Q1021" i="1"/>
  <c r="P1021" i="1"/>
  <c r="O1021" i="1"/>
  <c r="N1021" i="1"/>
  <c r="M1021" i="1"/>
  <c r="L1021" i="1"/>
  <c r="K1021" i="1"/>
  <c r="J1021" i="1"/>
  <c r="T1020" i="1"/>
  <c r="S1020" i="1"/>
  <c r="R1020" i="1"/>
  <c r="Q1020" i="1"/>
  <c r="P1020" i="1"/>
  <c r="O1020" i="1"/>
  <c r="N1020" i="1"/>
  <c r="M1020" i="1"/>
  <c r="L1020" i="1"/>
  <c r="K1020" i="1"/>
  <c r="J1020" i="1"/>
  <c r="T1019" i="1"/>
  <c r="S1019" i="1"/>
  <c r="R1019" i="1"/>
  <c r="Q1019" i="1"/>
  <c r="P1019" i="1"/>
  <c r="O1019" i="1"/>
  <c r="N1019" i="1"/>
  <c r="M1019" i="1"/>
  <c r="L1019" i="1"/>
  <c r="K1019" i="1"/>
  <c r="J1019" i="1"/>
  <c r="T1018" i="1"/>
  <c r="S1018" i="1"/>
  <c r="R1018" i="1"/>
  <c r="Q1018" i="1"/>
  <c r="P1018" i="1"/>
  <c r="O1018" i="1"/>
  <c r="N1018" i="1"/>
  <c r="M1018" i="1"/>
  <c r="L1018" i="1"/>
  <c r="K1018" i="1"/>
  <c r="J1018" i="1"/>
  <c r="T1017" i="1"/>
  <c r="S1017" i="1"/>
  <c r="R1017" i="1"/>
  <c r="Q1017" i="1"/>
  <c r="P1017" i="1"/>
  <c r="O1017" i="1"/>
  <c r="N1017" i="1"/>
  <c r="M1017" i="1"/>
  <c r="L1017" i="1"/>
  <c r="K1017" i="1"/>
  <c r="J1017" i="1"/>
  <c r="T1016" i="1"/>
  <c r="S1016" i="1"/>
  <c r="R1016" i="1"/>
  <c r="Q1016" i="1"/>
  <c r="P1016" i="1"/>
  <c r="O1016" i="1"/>
  <c r="N1016" i="1"/>
  <c r="M1016" i="1"/>
  <c r="L1016" i="1"/>
  <c r="K1016" i="1"/>
  <c r="J1016" i="1"/>
  <c r="T1015" i="1"/>
  <c r="S1015" i="1"/>
  <c r="R1015" i="1"/>
  <c r="Q1015" i="1"/>
  <c r="P1015" i="1"/>
  <c r="O1015" i="1"/>
  <c r="N1015" i="1"/>
  <c r="M1015" i="1"/>
  <c r="L1015" i="1"/>
  <c r="K1015" i="1"/>
  <c r="J1015" i="1"/>
  <c r="T1014" i="1"/>
  <c r="S1014" i="1"/>
  <c r="R1014" i="1"/>
  <c r="Q1014" i="1"/>
  <c r="P1014" i="1"/>
  <c r="O1014" i="1"/>
  <c r="N1014" i="1"/>
  <c r="M1014" i="1"/>
  <c r="L1014" i="1"/>
  <c r="K1014" i="1"/>
  <c r="J1014" i="1"/>
  <c r="T1013" i="1"/>
  <c r="S1013" i="1"/>
  <c r="R1013" i="1"/>
  <c r="Q1013" i="1"/>
  <c r="P1013" i="1"/>
  <c r="O1013" i="1"/>
  <c r="N1013" i="1"/>
  <c r="M1013" i="1"/>
  <c r="L1013" i="1"/>
  <c r="K1013" i="1"/>
  <c r="J1013" i="1"/>
  <c r="T1012" i="1"/>
  <c r="S1012" i="1"/>
  <c r="R1012" i="1"/>
  <c r="Q1012" i="1"/>
  <c r="P1012" i="1"/>
  <c r="O1012" i="1"/>
  <c r="N1012" i="1"/>
  <c r="M1012" i="1"/>
  <c r="L1012" i="1"/>
  <c r="K1012" i="1"/>
  <c r="J1012" i="1"/>
  <c r="T1011" i="1"/>
  <c r="S1011" i="1"/>
  <c r="R1011" i="1"/>
  <c r="Q1011" i="1"/>
  <c r="P1011" i="1"/>
  <c r="O1011" i="1"/>
  <c r="N1011" i="1"/>
  <c r="M1011" i="1"/>
  <c r="L1011" i="1"/>
  <c r="K1011" i="1"/>
  <c r="J1011" i="1"/>
  <c r="T1010" i="1"/>
  <c r="S1010" i="1"/>
  <c r="R1010" i="1"/>
  <c r="Q1010" i="1"/>
  <c r="P1010" i="1"/>
  <c r="O1010" i="1"/>
  <c r="N1010" i="1"/>
  <c r="M1010" i="1"/>
  <c r="L1010" i="1"/>
  <c r="K1010" i="1"/>
  <c r="J1010" i="1"/>
  <c r="T1009" i="1"/>
  <c r="S1009" i="1"/>
  <c r="R1009" i="1"/>
  <c r="Q1009" i="1"/>
  <c r="P1009" i="1"/>
  <c r="O1009" i="1"/>
  <c r="N1009" i="1"/>
  <c r="M1009" i="1"/>
  <c r="L1009" i="1"/>
  <c r="K1009" i="1"/>
  <c r="J1009" i="1"/>
  <c r="T1008" i="1"/>
  <c r="S1008" i="1"/>
  <c r="R1008" i="1"/>
  <c r="Q1008" i="1"/>
  <c r="P1008" i="1"/>
  <c r="O1008" i="1"/>
  <c r="N1008" i="1"/>
  <c r="M1008" i="1"/>
  <c r="L1008" i="1"/>
  <c r="K1008" i="1"/>
  <c r="J1008" i="1"/>
  <c r="T1007" i="1"/>
  <c r="S1007" i="1"/>
  <c r="R1007" i="1"/>
  <c r="Q1007" i="1"/>
  <c r="P1007" i="1"/>
  <c r="O1007" i="1"/>
  <c r="N1007" i="1"/>
  <c r="M1007" i="1"/>
  <c r="L1007" i="1"/>
  <c r="K1007" i="1"/>
  <c r="J1007" i="1"/>
  <c r="T1006" i="1"/>
  <c r="S1006" i="1"/>
  <c r="R1006" i="1"/>
  <c r="Q1006" i="1"/>
  <c r="P1006" i="1"/>
  <c r="O1006" i="1"/>
  <c r="N1006" i="1"/>
  <c r="M1006" i="1"/>
  <c r="L1006" i="1"/>
  <c r="K1006" i="1"/>
  <c r="J1006" i="1"/>
  <c r="T1005" i="1"/>
  <c r="S1005" i="1"/>
  <c r="R1005" i="1"/>
  <c r="Q1005" i="1"/>
  <c r="P1005" i="1"/>
  <c r="O1005" i="1"/>
  <c r="N1005" i="1"/>
  <c r="M1005" i="1"/>
  <c r="L1005" i="1"/>
  <c r="K1005" i="1"/>
  <c r="J1005" i="1"/>
  <c r="T1004" i="1"/>
  <c r="S1004" i="1"/>
  <c r="R1004" i="1"/>
  <c r="Q1004" i="1"/>
  <c r="P1004" i="1"/>
  <c r="O1004" i="1"/>
  <c r="N1004" i="1"/>
  <c r="M1004" i="1"/>
  <c r="L1004" i="1"/>
  <c r="K1004" i="1"/>
  <c r="J1004" i="1"/>
  <c r="T1003" i="1"/>
  <c r="S1003" i="1"/>
  <c r="R1003" i="1"/>
  <c r="Q1003" i="1"/>
  <c r="P1003" i="1"/>
  <c r="O1003" i="1"/>
  <c r="N1003" i="1"/>
  <c r="M1003" i="1"/>
  <c r="L1003" i="1"/>
  <c r="K1003" i="1"/>
  <c r="J1003" i="1"/>
  <c r="T1002" i="1"/>
  <c r="S1002" i="1"/>
  <c r="R1002" i="1"/>
  <c r="Q1002" i="1"/>
  <c r="P1002" i="1"/>
  <c r="O1002" i="1"/>
  <c r="N1002" i="1"/>
  <c r="M1002" i="1"/>
  <c r="L1002" i="1"/>
  <c r="K1002" i="1"/>
  <c r="J1002" i="1"/>
  <c r="T1001" i="1"/>
  <c r="S1001" i="1"/>
  <c r="R1001" i="1"/>
  <c r="Q1001" i="1"/>
  <c r="P1001" i="1"/>
  <c r="O1001" i="1"/>
  <c r="N1001" i="1"/>
  <c r="M1001" i="1"/>
  <c r="L1001" i="1"/>
  <c r="K1001" i="1"/>
  <c r="J1001" i="1"/>
  <c r="T1000" i="1"/>
  <c r="S1000" i="1"/>
  <c r="R1000" i="1"/>
  <c r="Q1000" i="1"/>
  <c r="P1000" i="1"/>
  <c r="O1000" i="1"/>
  <c r="N1000" i="1"/>
  <c r="M1000" i="1"/>
  <c r="L1000" i="1"/>
  <c r="K1000" i="1"/>
  <c r="J1000" i="1"/>
  <c r="T999" i="1"/>
  <c r="S999" i="1"/>
  <c r="R999" i="1"/>
  <c r="Q999" i="1"/>
  <c r="P999" i="1"/>
  <c r="O999" i="1"/>
  <c r="N999" i="1"/>
  <c r="M999" i="1"/>
  <c r="L999" i="1"/>
  <c r="K999" i="1"/>
  <c r="J999" i="1"/>
  <c r="T998" i="1"/>
  <c r="S998" i="1"/>
  <c r="R998" i="1"/>
  <c r="Q998" i="1"/>
  <c r="P998" i="1"/>
  <c r="O998" i="1"/>
  <c r="N998" i="1"/>
  <c r="M998" i="1"/>
  <c r="L998" i="1"/>
  <c r="K998" i="1"/>
  <c r="J998" i="1"/>
  <c r="T997" i="1"/>
  <c r="S997" i="1"/>
  <c r="R997" i="1"/>
  <c r="Q997" i="1"/>
  <c r="P997" i="1"/>
  <c r="O997" i="1"/>
  <c r="N997" i="1"/>
  <c r="M997" i="1"/>
  <c r="L997" i="1"/>
  <c r="K997" i="1"/>
  <c r="J997" i="1"/>
  <c r="T996" i="1"/>
  <c r="S996" i="1"/>
  <c r="R996" i="1"/>
  <c r="Q996" i="1"/>
  <c r="P996" i="1"/>
  <c r="O996" i="1"/>
  <c r="N996" i="1"/>
  <c r="M996" i="1"/>
  <c r="L996" i="1"/>
  <c r="K996" i="1"/>
  <c r="J996" i="1"/>
  <c r="T995" i="1"/>
  <c r="S995" i="1"/>
  <c r="R995" i="1"/>
  <c r="Q995" i="1"/>
  <c r="P995" i="1"/>
  <c r="O995" i="1"/>
  <c r="N995" i="1"/>
  <c r="M995" i="1"/>
  <c r="L995" i="1"/>
  <c r="K995" i="1"/>
  <c r="J995" i="1"/>
  <c r="T994" i="1"/>
  <c r="S994" i="1"/>
  <c r="R994" i="1"/>
  <c r="Q994" i="1"/>
  <c r="P994" i="1"/>
  <c r="O994" i="1"/>
  <c r="N994" i="1"/>
  <c r="M994" i="1"/>
  <c r="L994" i="1"/>
  <c r="K994" i="1"/>
  <c r="J994" i="1"/>
  <c r="T993" i="1"/>
  <c r="S993" i="1"/>
  <c r="R993" i="1"/>
  <c r="Q993" i="1"/>
  <c r="P993" i="1"/>
  <c r="O993" i="1"/>
  <c r="N993" i="1"/>
  <c r="M993" i="1"/>
  <c r="L993" i="1"/>
  <c r="K993" i="1"/>
  <c r="J993" i="1"/>
  <c r="T992" i="1"/>
  <c r="S992" i="1"/>
  <c r="R992" i="1"/>
  <c r="Q992" i="1"/>
  <c r="P992" i="1"/>
  <c r="O992" i="1"/>
  <c r="N992" i="1"/>
  <c r="M992" i="1"/>
  <c r="L992" i="1"/>
  <c r="K992" i="1"/>
  <c r="J992" i="1"/>
  <c r="T991" i="1"/>
  <c r="S991" i="1"/>
  <c r="R991" i="1"/>
  <c r="Q991" i="1"/>
  <c r="P991" i="1"/>
  <c r="O991" i="1"/>
  <c r="N991" i="1"/>
  <c r="M991" i="1"/>
  <c r="L991" i="1"/>
  <c r="K991" i="1"/>
  <c r="J991" i="1"/>
  <c r="T990" i="1"/>
  <c r="S990" i="1"/>
  <c r="R990" i="1"/>
  <c r="Q990" i="1"/>
  <c r="P990" i="1"/>
  <c r="O990" i="1"/>
  <c r="N990" i="1"/>
  <c r="M990" i="1"/>
  <c r="L990" i="1"/>
  <c r="K990" i="1"/>
  <c r="J990" i="1"/>
  <c r="T989" i="1"/>
  <c r="S989" i="1"/>
  <c r="R989" i="1"/>
  <c r="Q989" i="1"/>
  <c r="P989" i="1"/>
  <c r="O989" i="1"/>
  <c r="N989" i="1"/>
  <c r="M989" i="1"/>
  <c r="L989" i="1"/>
  <c r="K989" i="1"/>
  <c r="J989" i="1"/>
  <c r="T988" i="1"/>
  <c r="S988" i="1"/>
  <c r="R988" i="1"/>
  <c r="Q988" i="1"/>
  <c r="P988" i="1"/>
  <c r="O988" i="1"/>
  <c r="N988" i="1"/>
  <c r="M988" i="1"/>
  <c r="L988" i="1"/>
  <c r="K988" i="1"/>
  <c r="J988" i="1"/>
  <c r="T987" i="1"/>
  <c r="S987" i="1"/>
  <c r="R987" i="1"/>
  <c r="Q987" i="1"/>
  <c r="P987" i="1"/>
  <c r="O987" i="1"/>
  <c r="N987" i="1"/>
  <c r="M987" i="1"/>
  <c r="L987" i="1"/>
  <c r="K987" i="1"/>
  <c r="J987" i="1"/>
  <c r="T986" i="1"/>
  <c r="S986" i="1"/>
  <c r="R986" i="1"/>
  <c r="Q986" i="1"/>
  <c r="P986" i="1"/>
  <c r="O986" i="1"/>
  <c r="N986" i="1"/>
  <c r="M986" i="1"/>
  <c r="L986" i="1"/>
  <c r="K986" i="1"/>
  <c r="J986" i="1"/>
  <c r="T985" i="1"/>
  <c r="S985" i="1"/>
  <c r="R985" i="1"/>
  <c r="Q985" i="1"/>
  <c r="P985" i="1"/>
  <c r="O985" i="1"/>
  <c r="N985" i="1"/>
  <c r="M985" i="1"/>
  <c r="L985" i="1"/>
  <c r="K985" i="1"/>
  <c r="J985" i="1"/>
  <c r="T984" i="1"/>
  <c r="S984" i="1"/>
  <c r="R984" i="1"/>
  <c r="Q984" i="1"/>
  <c r="P984" i="1"/>
  <c r="O984" i="1"/>
  <c r="N984" i="1"/>
  <c r="M984" i="1"/>
  <c r="L984" i="1"/>
  <c r="K984" i="1"/>
  <c r="J984" i="1"/>
  <c r="T983" i="1"/>
  <c r="S983" i="1"/>
  <c r="R983" i="1"/>
  <c r="Q983" i="1"/>
  <c r="P983" i="1"/>
  <c r="O983" i="1"/>
  <c r="N983" i="1"/>
  <c r="M983" i="1"/>
  <c r="L983" i="1"/>
  <c r="K983" i="1"/>
  <c r="J983" i="1"/>
  <c r="T982" i="1"/>
  <c r="S982" i="1"/>
  <c r="R982" i="1"/>
  <c r="Q982" i="1"/>
  <c r="P982" i="1"/>
  <c r="O982" i="1"/>
  <c r="N982" i="1"/>
  <c r="M982" i="1"/>
  <c r="L982" i="1"/>
  <c r="K982" i="1"/>
  <c r="J982" i="1"/>
  <c r="T981" i="1"/>
  <c r="S981" i="1"/>
  <c r="R981" i="1"/>
  <c r="Q981" i="1"/>
  <c r="P981" i="1"/>
  <c r="O981" i="1"/>
  <c r="N981" i="1"/>
  <c r="M981" i="1"/>
  <c r="L981" i="1"/>
  <c r="K981" i="1"/>
  <c r="J981" i="1"/>
  <c r="T980" i="1"/>
  <c r="S980" i="1"/>
  <c r="R980" i="1"/>
  <c r="Q980" i="1"/>
  <c r="P980" i="1"/>
  <c r="O980" i="1"/>
  <c r="N980" i="1"/>
  <c r="M980" i="1"/>
  <c r="L980" i="1"/>
  <c r="K980" i="1"/>
  <c r="J980" i="1"/>
  <c r="T979" i="1"/>
  <c r="S979" i="1"/>
  <c r="R979" i="1"/>
  <c r="Q979" i="1"/>
  <c r="P979" i="1"/>
  <c r="O979" i="1"/>
  <c r="N979" i="1"/>
  <c r="M979" i="1"/>
  <c r="L979" i="1"/>
  <c r="K979" i="1"/>
  <c r="J979" i="1"/>
  <c r="T978" i="1"/>
  <c r="S978" i="1"/>
  <c r="R978" i="1"/>
  <c r="Q978" i="1"/>
  <c r="P978" i="1"/>
  <c r="O978" i="1"/>
  <c r="N978" i="1"/>
  <c r="M978" i="1"/>
  <c r="L978" i="1"/>
  <c r="K978" i="1"/>
  <c r="J978" i="1"/>
  <c r="T977" i="1"/>
  <c r="S977" i="1"/>
  <c r="R977" i="1"/>
  <c r="Q977" i="1"/>
  <c r="P977" i="1"/>
  <c r="O977" i="1"/>
  <c r="N977" i="1"/>
  <c r="M977" i="1"/>
  <c r="L977" i="1"/>
  <c r="K977" i="1"/>
  <c r="J977" i="1"/>
  <c r="T976" i="1"/>
  <c r="S976" i="1"/>
  <c r="R976" i="1"/>
  <c r="Q976" i="1"/>
  <c r="P976" i="1"/>
  <c r="O976" i="1"/>
  <c r="N976" i="1"/>
  <c r="M976" i="1"/>
  <c r="L976" i="1"/>
  <c r="K976" i="1"/>
  <c r="J976" i="1"/>
  <c r="T975" i="1"/>
  <c r="S975" i="1"/>
  <c r="R975" i="1"/>
  <c r="Q975" i="1"/>
  <c r="P975" i="1"/>
  <c r="O975" i="1"/>
  <c r="N975" i="1"/>
  <c r="M975" i="1"/>
  <c r="L975" i="1"/>
  <c r="K975" i="1"/>
  <c r="J975" i="1"/>
  <c r="T974" i="1"/>
  <c r="S974" i="1"/>
  <c r="R974" i="1"/>
  <c r="Q974" i="1"/>
  <c r="P974" i="1"/>
  <c r="O974" i="1"/>
  <c r="N974" i="1"/>
  <c r="M974" i="1"/>
  <c r="L974" i="1"/>
  <c r="K974" i="1"/>
  <c r="J974" i="1"/>
  <c r="T973" i="1"/>
  <c r="S973" i="1"/>
  <c r="R973" i="1"/>
  <c r="Q973" i="1"/>
  <c r="P973" i="1"/>
  <c r="O973" i="1"/>
  <c r="N973" i="1"/>
  <c r="M973" i="1"/>
  <c r="L973" i="1"/>
  <c r="K973" i="1"/>
  <c r="J973" i="1"/>
  <c r="T972" i="1"/>
  <c r="S972" i="1"/>
  <c r="R972" i="1"/>
  <c r="Q972" i="1"/>
  <c r="P972" i="1"/>
  <c r="O972" i="1"/>
  <c r="N972" i="1"/>
  <c r="M972" i="1"/>
  <c r="L972" i="1"/>
  <c r="K972" i="1"/>
  <c r="J972" i="1"/>
  <c r="T971" i="1"/>
  <c r="S971" i="1"/>
  <c r="R971" i="1"/>
  <c r="Q971" i="1"/>
  <c r="P971" i="1"/>
  <c r="O971" i="1"/>
  <c r="N971" i="1"/>
  <c r="M971" i="1"/>
  <c r="L971" i="1"/>
  <c r="K971" i="1"/>
  <c r="J971" i="1"/>
  <c r="T970" i="1"/>
  <c r="S970" i="1"/>
  <c r="R970" i="1"/>
  <c r="Q970" i="1"/>
  <c r="P970" i="1"/>
  <c r="O970" i="1"/>
  <c r="N970" i="1"/>
  <c r="M970" i="1"/>
  <c r="L970" i="1"/>
  <c r="K970" i="1"/>
  <c r="J970" i="1"/>
  <c r="T969" i="1"/>
  <c r="S969" i="1"/>
  <c r="R969" i="1"/>
  <c r="Q969" i="1"/>
  <c r="P969" i="1"/>
  <c r="O969" i="1"/>
  <c r="N969" i="1"/>
  <c r="M969" i="1"/>
  <c r="L969" i="1"/>
  <c r="K969" i="1"/>
  <c r="J969" i="1"/>
  <c r="T968" i="1"/>
  <c r="S968" i="1"/>
  <c r="R968" i="1"/>
  <c r="Q968" i="1"/>
  <c r="P968" i="1"/>
  <c r="O968" i="1"/>
  <c r="N968" i="1"/>
  <c r="M968" i="1"/>
  <c r="L968" i="1"/>
  <c r="K968" i="1"/>
  <c r="J968" i="1"/>
  <c r="T967" i="1"/>
  <c r="S967" i="1"/>
  <c r="R967" i="1"/>
  <c r="Q967" i="1"/>
  <c r="P967" i="1"/>
  <c r="O967" i="1"/>
  <c r="N967" i="1"/>
  <c r="M967" i="1"/>
  <c r="L967" i="1"/>
  <c r="K967" i="1"/>
  <c r="J967" i="1"/>
  <c r="T966" i="1"/>
  <c r="S966" i="1"/>
  <c r="R966" i="1"/>
  <c r="Q966" i="1"/>
  <c r="P966" i="1"/>
  <c r="O966" i="1"/>
  <c r="N966" i="1"/>
  <c r="M966" i="1"/>
  <c r="L966" i="1"/>
  <c r="K966" i="1"/>
  <c r="J966" i="1"/>
  <c r="T965" i="1"/>
  <c r="S965" i="1"/>
  <c r="R965" i="1"/>
  <c r="Q965" i="1"/>
  <c r="P965" i="1"/>
  <c r="O965" i="1"/>
  <c r="N965" i="1"/>
  <c r="M965" i="1"/>
  <c r="L965" i="1"/>
  <c r="K965" i="1"/>
  <c r="J965" i="1"/>
  <c r="T964" i="1"/>
  <c r="S964" i="1"/>
  <c r="R964" i="1"/>
  <c r="Q964" i="1"/>
  <c r="P964" i="1"/>
  <c r="O964" i="1"/>
  <c r="N964" i="1"/>
  <c r="M964" i="1"/>
  <c r="L964" i="1"/>
  <c r="K964" i="1"/>
  <c r="J964" i="1"/>
  <c r="T963" i="1"/>
  <c r="S963" i="1"/>
  <c r="R963" i="1"/>
  <c r="Q963" i="1"/>
  <c r="P963" i="1"/>
  <c r="O963" i="1"/>
  <c r="N963" i="1"/>
  <c r="M963" i="1"/>
  <c r="L963" i="1"/>
  <c r="K963" i="1"/>
  <c r="J963" i="1"/>
  <c r="T962" i="1"/>
  <c r="S962" i="1"/>
  <c r="R962" i="1"/>
  <c r="Q962" i="1"/>
  <c r="P962" i="1"/>
  <c r="O962" i="1"/>
  <c r="N962" i="1"/>
  <c r="M962" i="1"/>
  <c r="L962" i="1"/>
  <c r="K962" i="1"/>
  <c r="J962" i="1"/>
  <c r="T961" i="1"/>
  <c r="S961" i="1"/>
  <c r="R961" i="1"/>
  <c r="Q961" i="1"/>
  <c r="P961" i="1"/>
  <c r="O961" i="1"/>
  <c r="N961" i="1"/>
  <c r="M961" i="1"/>
  <c r="L961" i="1"/>
  <c r="K961" i="1"/>
  <c r="J961" i="1"/>
  <c r="T960" i="1"/>
  <c r="S960" i="1"/>
  <c r="R960" i="1"/>
  <c r="Q960" i="1"/>
  <c r="P960" i="1"/>
  <c r="O960" i="1"/>
  <c r="N960" i="1"/>
  <c r="M960" i="1"/>
  <c r="L960" i="1"/>
  <c r="K960" i="1"/>
  <c r="J960" i="1"/>
  <c r="T959" i="1"/>
  <c r="S959" i="1"/>
  <c r="R959" i="1"/>
  <c r="Q959" i="1"/>
  <c r="P959" i="1"/>
  <c r="O959" i="1"/>
  <c r="N959" i="1"/>
  <c r="M959" i="1"/>
  <c r="L959" i="1"/>
  <c r="K959" i="1"/>
  <c r="J959" i="1"/>
  <c r="T958" i="1"/>
  <c r="S958" i="1"/>
  <c r="R958" i="1"/>
  <c r="Q958" i="1"/>
  <c r="P958" i="1"/>
  <c r="O958" i="1"/>
  <c r="N958" i="1"/>
  <c r="M958" i="1"/>
  <c r="L958" i="1"/>
  <c r="K958" i="1"/>
  <c r="J958" i="1"/>
  <c r="T957" i="1"/>
  <c r="S957" i="1"/>
  <c r="R957" i="1"/>
  <c r="Q957" i="1"/>
  <c r="P957" i="1"/>
  <c r="O957" i="1"/>
  <c r="N957" i="1"/>
  <c r="M957" i="1"/>
  <c r="L957" i="1"/>
  <c r="K957" i="1"/>
  <c r="J957" i="1"/>
  <c r="T956" i="1"/>
  <c r="S956" i="1"/>
  <c r="R956" i="1"/>
  <c r="Q956" i="1"/>
  <c r="P956" i="1"/>
  <c r="O956" i="1"/>
  <c r="N956" i="1"/>
  <c r="M956" i="1"/>
  <c r="L956" i="1"/>
  <c r="K956" i="1"/>
  <c r="J956" i="1"/>
  <c r="T955" i="1"/>
  <c r="S955" i="1"/>
  <c r="R955" i="1"/>
  <c r="Q955" i="1"/>
  <c r="P955" i="1"/>
  <c r="O955" i="1"/>
  <c r="N955" i="1"/>
  <c r="M955" i="1"/>
  <c r="L955" i="1"/>
  <c r="K955" i="1"/>
  <c r="J955" i="1"/>
  <c r="T954" i="1"/>
  <c r="S954" i="1"/>
  <c r="R954" i="1"/>
  <c r="Q954" i="1"/>
  <c r="P954" i="1"/>
  <c r="O954" i="1"/>
  <c r="N954" i="1"/>
  <c r="M954" i="1"/>
  <c r="L954" i="1"/>
  <c r="K954" i="1"/>
  <c r="J954" i="1"/>
  <c r="T953" i="1"/>
  <c r="S953" i="1"/>
  <c r="R953" i="1"/>
  <c r="Q953" i="1"/>
  <c r="P953" i="1"/>
  <c r="O953" i="1"/>
  <c r="N953" i="1"/>
  <c r="M953" i="1"/>
  <c r="L953" i="1"/>
  <c r="K953" i="1"/>
  <c r="J953" i="1"/>
  <c r="T952" i="1"/>
  <c r="S952" i="1"/>
  <c r="R952" i="1"/>
  <c r="Q952" i="1"/>
  <c r="P952" i="1"/>
  <c r="O952" i="1"/>
  <c r="N952" i="1"/>
  <c r="M952" i="1"/>
  <c r="L952" i="1"/>
  <c r="K952" i="1"/>
  <c r="J952" i="1"/>
  <c r="T951" i="1"/>
  <c r="S951" i="1"/>
  <c r="R951" i="1"/>
  <c r="Q951" i="1"/>
  <c r="P951" i="1"/>
  <c r="O951" i="1"/>
  <c r="N951" i="1"/>
  <c r="M951" i="1"/>
  <c r="L951" i="1"/>
  <c r="K951" i="1"/>
  <c r="J951" i="1"/>
  <c r="T950" i="1"/>
  <c r="S950" i="1"/>
  <c r="R950" i="1"/>
  <c r="Q950" i="1"/>
  <c r="P950" i="1"/>
  <c r="O950" i="1"/>
  <c r="N950" i="1"/>
  <c r="M950" i="1"/>
  <c r="L950" i="1"/>
  <c r="K950" i="1"/>
  <c r="J950" i="1"/>
  <c r="T949" i="1"/>
  <c r="S949" i="1"/>
  <c r="R949" i="1"/>
  <c r="Q949" i="1"/>
  <c r="P949" i="1"/>
  <c r="O949" i="1"/>
  <c r="N949" i="1"/>
  <c r="M949" i="1"/>
  <c r="L949" i="1"/>
  <c r="K949" i="1"/>
  <c r="J949" i="1"/>
  <c r="T948" i="1"/>
  <c r="S948" i="1"/>
  <c r="R948" i="1"/>
  <c r="Q948" i="1"/>
  <c r="P948" i="1"/>
  <c r="O948" i="1"/>
  <c r="N948" i="1"/>
  <c r="M948" i="1"/>
  <c r="L948" i="1"/>
  <c r="K948" i="1"/>
  <c r="J948" i="1"/>
  <c r="T947" i="1"/>
  <c r="S947" i="1"/>
  <c r="R947" i="1"/>
  <c r="Q947" i="1"/>
  <c r="P947" i="1"/>
  <c r="O947" i="1"/>
  <c r="N947" i="1"/>
  <c r="M947" i="1"/>
  <c r="L947" i="1"/>
  <c r="K947" i="1"/>
  <c r="J947" i="1"/>
  <c r="T946" i="1"/>
  <c r="S946" i="1"/>
  <c r="R946" i="1"/>
  <c r="Q946" i="1"/>
  <c r="P946" i="1"/>
  <c r="O946" i="1"/>
  <c r="N946" i="1"/>
  <c r="M946" i="1"/>
  <c r="L946" i="1"/>
  <c r="K946" i="1"/>
  <c r="J946" i="1"/>
  <c r="T945" i="1"/>
  <c r="S945" i="1"/>
  <c r="R945" i="1"/>
  <c r="Q945" i="1"/>
  <c r="P945" i="1"/>
  <c r="O945" i="1"/>
  <c r="N945" i="1"/>
  <c r="M945" i="1"/>
  <c r="L945" i="1"/>
  <c r="K945" i="1"/>
  <c r="J945" i="1"/>
  <c r="T944" i="1"/>
  <c r="S944" i="1"/>
  <c r="R944" i="1"/>
  <c r="Q944" i="1"/>
  <c r="P944" i="1"/>
  <c r="O944" i="1"/>
  <c r="N944" i="1"/>
  <c r="M944" i="1"/>
  <c r="L944" i="1"/>
  <c r="K944" i="1"/>
  <c r="J944" i="1"/>
  <c r="T943" i="1"/>
  <c r="S943" i="1"/>
  <c r="R943" i="1"/>
  <c r="Q943" i="1"/>
  <c r="P943" i="1"/>
  <c r="O943" i="1"/>
  <c r="N943" i="1"/>
  <c r="M943" i="1"/>
  <c r="L943" i="1"/>
  <c r="K943" i="1"/>
  <c r="J943" i="1"/>
  <c r="T942" i="1"/>
  <c r="S942" i="1"/>
  <c r="R942" i="1"/>
  <c r="Q942" i="1"/>
  <c r="P942" i="1"/>
  <c r="O942" i="1"/>
  <c r="N942" i="1"/>
  <c r="M942" i="1"/>
  <c r="L942" i="1"/>
  <c r="K942" i="1"/>
  <c r="J942" i="1"/>
  <c r="T941" i="1"/>
  <c r="S941" i="1"/>
  <c r="R941" i="1"/>
  <c r="Q941" i="1"/>
  <c r="P941" i="1"/>
  <c r="O941" i="1"/>
  <c r="N941" i="1"/>
  <c r="M941" i="1"/>
  <c r="L941" i="1"/>
  <c r="K941" i="1"/>
  <c r="J941" i="1"/>
  <c r="T940" i="1"/>
  <c r="S940" i="1"/>
  <c r="R940" i="1"/>
  <c r="Q940" i="1"/>
  <c r="P940" i="1"/>
  <c r="O940" i="1"/>
  <c r="N940" i="1"/>
  <c r="M940" i="1"/>
  <c r="L940" i="1"/>
  <c r="K940" i="1"/>
  <c r="J940" i="1"/>
  <c r="T939" i="1"/>
  <c r="S939" i="1"/>
  <c r="R939" i="1"/>
  <c r="Q939" i="1"/>
  <c r="P939" i="1"/>
  <c r="O939" i="1"/>
  <c r="N939" i="1"/>
  <c r="M939" i="1"/>
  <c r="L939" i="1"/>
  <c r="K939" i="1"/>
  <c r="J939" i="1"/>
  <c r="T938" i="1"/>
  <c r="S938" i="1"/>
  <c r="R938" i="1"/>
  <c r="Q938" i="1"/>
  <c r="P938" i="1"/>
  <c r="O938" i="1"/>
  <c r="N938" i="1"/>
  <c r="M938" i="1"/>
  <c r="L938" i="1"/>
  <c r="K938" i="1"/>
  <c r="J938" i="1"/>
  <c r="T937" i="1"/>
  <c r="S937" i="1"/>
  <c r="R937" i="1"/>
  <c r="Q937" i="1"/>
  <c r="P937" i="1"/>
  <c r="O937" i="1"/>
  <c r="N937" i="1"/>
  <c r="M937" i="1"/>
  <c r="L937" i="1"/>
  <c r="K937" i="1"/>
  <c r="J937" i="1"/>
  <c r="T936" i="1"/>
  <c r="S936" i="1"/>
  <c r="R936" i="1"/>
  <c r="Q936" i="1"/>
  <c r="P936" i="1"/>
  <c r="O936" i="1"/>
  <c r="N936" i="1"/>
  <c r="M936" i="1"/>
  <c r="L936" i="1"/>
  <c r="K936" i="1"/>
  <c r="J936" i="1"/>
  <c r="T935" i="1"/>
  <c r="S935" i="1"/>
  <c r="R935" i="1"/>
  <c r="Q935" i="1"/>
  <c r="P935" i="1"/>
  <c r="O935" i="1"/>
  <c r="N935" i="1"/>
  <c r="M935" i="1"/>
  <c r="L935" i="1"/>
  <c r="K935" i="1"/>
  <c r="J935" i="1"/>
  <c r="T934" i="1"/>
  <c r="S934" i="1"/>
  <c r="R934" i="1"/>
  <c r="Q934" i="1"/>
  <c r="P934" i="1"/>
  <c r="O934" i="1"/>
  <c r="N934" i="1"/>
  <c r="M934" i="1"/>
  <c r="L934" i="1"/>
  <c r="K934" i="1"/>
  <c r="J934" i="1"/>
  <c r="T933" i="1"/>
  <c r="S933" i="1"/>
  <c r="R933" i="1"/>
  <c r="Q933" i="1"/>
  <c r="P933" i="1"/>
  <c r="O933" i="1"/>
  <c r="N933" i="1"/>
  <c r="M933" i="1"/>
  <c r="L933" i="1"/>
  <c r="K933" i="1"/>
  <c r="J933" i="1"/>
  <c r="T932" i="1"/>
  <c r="S932" i="1"/>
  <c r="R932" i="1"/>
  <c r="Q932" i="1"/>
  <c r="P932" i="1"/>
  <c r="O932" i="1"/>
  <c r="N932" i="1"/>
  <c r="M932" i="1"/>
  <c r="L932" i="1"/>
  <c r="K932" i="1"/>
  <c r="J932" i="1"/>
  <c r="T931" i="1"/>
  <c r="S931" i="1"/>
  <c r="R931" i="1"/>
  <c r="Q931" i="1"/>
  <c r="P931" i="1"/>
  <c r="O931" i="1"/>
  <c r="N931" i="1"/>
  <c r="M931" i="1"/>
  <c r="L931" i="1"/>
  <c r="K931" i="1"/>
  <c r="J931" i="1"/>
  <c r="T930" i="1"/>
  <c r="S930" i="1"/>
  <c r="R930" i="1"/>
  <c r="Q930" i="1"/>
  <c r="P930" i="1"/>
  <c r="O930" i="1"/>
  <c r="N930" i="1"/>
  <c r="M930" i="1"/>
  <c r="L930" i="1"/>
  <c r="K930" i="1"/>
  <c r="J930" i="1"/>
  <c r="T929" i="1"/>
  <c r="S929" i="1"/>
  <c r="R929" i="1"/>
  <c r="Q929" i="1"/>
  <c r="P929" i="1"/>
  <c r="O929" i="1"/>
  <c r="N929" i="1"/>
  <c r="M929" i="1"/>
  <c r="L929" i="1"/>
  <c r="K929" i="1"/>
  <c r="J929" i="1"/>
  <c r="T928" i="1"/>
  <c r="S928" i="1"/>
  <c r="R928" i="1"/>
  <c r="Q928" i="1"/>
  <c r="P928" i="1"/>
  <c r="O928" i="1"/>
  <c r="N928" i="1"/>
  <c r="M928" i="1"/>
  <c r="L928" i="1"/>
  <c r="K928" i="1"/>
  <c r="J928" i="1"/>
  <c r="T927" i="1"/>
  <c r="S927" i="1"/>
  <c r="R927" i="1"/>
  <c r="Q927" i="1"/>
  <c r="P927" i="1"/>
  <c r="O927" i="1"/>
  <c r="N927" i="1"/>
  <c r="M927" i="1"/>
  <c r="L927" i="1"/>
  <c r="K927" i="1"/>
  <c r="J927" i="1"/>
  <c r="T926" i="1"/>
  <c r="S926" i="1"/>
  <c r="R926" i="1"/>
  <c r="Q926" i="1"/>
  <c r="P926" i="1"/>
  <c r="O926" i="1"/>
  <c r="N926" i="1"/>
  <c r="M926" i="1"/>
  <c r="L926" i="1"/>
  <c r="K926" i="1"/>
  <c r="J926" i="1"/>
  <c r="T925" i="1"/>
  <c r="S925" i="1"/>
  <c r="R925" i="1"/>
  <c r="Q925" i="1"/>
  <c r="P925" i="1"/>
  <c r="O925" i="1"/>
  <c r="N925" i="1"/>
  <c r="M925" i="1"/>
  <c r="L925" i="1"/>
  <c r="K925" i="1"/>
  <c r="J925" i="1"/>
  <c r="T924" i="1"/>
  <c r="S924" i="1"/>
  <c r="R924" i="1"/>
  <c r="Q924" i="1"/>
  <c r="P924" i="1"/>
  <c r="O924" i="1"/>
  <c r="N924" i="1"/>
  <c r="M924" i="1"/>
  <c r="L924" i="1"/>
  <c r="K924" i="1"/>
  <c r="J924" i="1"/>
  <c r="T923" i="1"/>
  <c r="S923" i="1"/>
  <c r="R923" i="1"/>
  <c r="Q923" i="1"/>
  <c r="P923" i="1"/>
  <c r="O923" i="1"/>
  <c r="N923" i="1"/>
  <c r="M923" i="1"/>
  <c r="L923" i="1"/>
  <c r="K923" i="1"/>
  <c r="J923" i="1"/>
  <c r="T922" i="1"/>
  <c r="S922" i="1"/>
  <c r="R922" i="1"/>
  <c r="Q922" i="1"/>
  <c r="P922" i="1"/>
  <c r="O922" i="1"/>
  <c r="N922" i="1"/>
  <c r="M922" i="1"/>
  <c r="L922" i="1"/>
  <c r="K922" i="1"/>
  <c r="J922" i="1"/>
  <c r="T921" i="1"/>
  <c r="S921" i="1"/>
  <c r="R921" i="1"/>
  <c r="Q921" i="1"/>
  <c r="P921" i="1"/>
  <c r="O921" i="1"/>
  <c r="N921" i="1"/>
  <c r="M921" i="1"/>
  <c r="L921" i="1"/>
  <c r="K921" i="1"/>
  <c r="J921" i="1"/>
  <c r="T920" i="1"/>
  <c r="S920" i="1"/>
  <c r="R920" i="1"/>
  <c r="Q920" i="1"/>
  <c r="P920" i="1"/>
  <c r="O920" i="1"/>
  <c r="N920" i="1"/>
  <c r="M920" i="1"/>
  <c r="L920" i="1"/>
  <c r="K920" i="1"/>
  <c r="J920" i="1"/>
  <c r="T919" i="1"/>
  <c r="S919" i="1"/>
  <c r="R919" i="1"/>
  <c r="Q919" i="1"/>
  <c r="P919" i="1"/>
  <c r="O919" i="1"/>
  <c r="N919" i="1"/>
  <c r="M919" i="1"/>
  <c r="L919" i="1"/>
  <c r="K919" i="1"/>
  <c r="J919" i="1"/>
  <c r="T918" i="1"/>
  <c r="S918" i="1"/>
  <c r="R918" i="1"/>
  <c r="Q918" i="1"/>
  <c r="P918" i="1"/>
  <c r="O918" i="1"/>
  <c r="N918" i="1"/>
  <c r="M918" i="1"/>
  <c r="L918" i="1"/>
  <c r="K918" i="1"/>
  <c r="J918" i="1"/>
  <c r="T917" i="1"/>
  <c r="S917" i="1"/>
  <c r="R917" i="1"/>
  <c r="Q917" i="1"/>
  <c r="P917" i="1"/>
  <c r="O917" i="1"/>
  <c r="N917" i="1"/>
  <c r="M917" i="1"/>
  <c r="L917" i="1"/>
  <c r="K917" i="1"/>
  <c r="J917" i="1"/>
  <c r="T916" i="1"/>
  <c r="S916" i="1"/>
  <c r="R916" i="1"/>
  <c r="Q916" i="1"/>
  <c r="P916" i="1"/>
  <c r="O916" i="1"/>
  <c r="N916" i="1"/>
  <c r="M916" i="1"/>
  <c r="L916" i="1"/>
  <c r="K916" i="1"/>
  <c r="J916" i="1"/>
  <c r="T915" i="1"/>
  <c r="S915" i="1"/>
  <c r="R915" i="1"/>
  <c r="Q915" i="1"/>
  <c r="P915" i="1"/>
  <c r="O915" i="1"/>
  <c r="N915" i="1"/>
  <c r="M915" i="1"/>
  <c r="L915" i="1"/>
  <c r="K915" i="1"/>
  <c r="J915" i="1"/>
  <c r="T914" i="1"/>
  <c r="S914" i="1"/>
  <c r="R914" i="1"/>
  <c r="Q914" i="1"/>
  <c r="P914" i="1"/>
  <c r="O914" i="1"/>
  <c r="N914" i="1"/>
  <c r="M914" i="1"/>
  <c r="L914" i="1"/>
  <c r="K914" i="1"/>
  <c r="J914" i="1"/>
  <c r="T913" i="1"/>
  <c r="S913" i="1"/>
  <c r="R913" i="1"/>
  <c r="Q913" i="1"/>
  <c r="P913" i="1"/>
  <c r="O913" i="1"/>
  <c r="N913" i="1"/>
  <c r="M913" i="1"/>
  <c r="L913" i="1"/>
  <c r="K913" i="1"/>
  <c r="J913" i="1"/>
  <c r="T912" i="1"/>
  <c r="S912" i="1"/>
  <c r="R912" i="1"/>
  <c r="Q912" i="1"/>
  <c r="P912" i="1"/>
  <c r="O912" i="1"/>
  <c r="N912" i="1"/>
  <c r="M912" i="1"/>
  <c r="L912" i="1"/>
  <c r="K912" i="1"/>
  <c r="J912" i="1"/>
  <c r="T911" i="1"/>
  <c r="S911" i="1"/>
  <c r="R911" i="1"/>
  <c r="Q911" i="1"/>
  <c r="P911" i="1"/>
  <c r="O911" i="1"/>
  <c r="N911" i="1"/>
  <c r="M911" i="1"/>
  <c r="L911" i="1"/>
  <c r="K911" i="1"/>
  <c r="J911" i="1"/>
  <c r="T910" i="1"/>
  <c r="S910" i="1"/>
  <c r="R910" i="1"/>
  <c r="Q910" i="1"/>
  <c r="P910" i="1"/>
  <c r="O910" i="1"/>
  <c r="N910" i="1"/>
  <c r="M910" i="1"/>
  <c r="L910" i="1"/>
  <c r="K910" i="1"/>
  <c r="J910" i="1"/>
  <c r="T909" i="1"/>
  <c r="S909" i="1"/>
  <c r="R909" i="1"/>
  <c r="Q909" i="1"/>
  <c r="P909" i="1"/>
  <c r="O909" i="1"/>
  <c r="N909" i="1"/>
  <c r="M909" i="1"/>
  <c r="L909" i="1"/>
  <c r="K909" i="1"/>
  <c r="J909" i="1"/>
  <c r="T908" i="1"/>
  <c r="S908" i="1"/>
  <c r="R908" i="1"/>
  <c r="Q908" i="1"/>
  <c r="P908" i="1"/>
  <c r="O908" i="1"/>
  <c r="N908" i="1"/>
  <c r="M908" i="1"/>
  <c r="L908" i="1"/>
  <c r="K908" i="1"/>
  <c r="J908" i="1"/>
  <c r="T907" i="1"/>
  <c r="S907" i="1"/>
  <c r="R907" i="1"/>
  <c r="Q907" i="1"/>
  <c r="P907" i="1"/>
  <c r="O907" i="1"/>
  <c r="N907" i="1"/>
  <c r="M907" i="1"/>
  <c r="L907" i="1"/>
  <c r="K907" i="1"/>
  <c r="J907" i="1"/>
  <c r="T906" i="1"/>
  <c r="S906" i="1"/>
  <c r="R906" i="1"/>
  <c r="Q906" i="1"/>
  <c r="P906" i="1"/>
  <c r="O906" i="1"/>
  <c r="N906" i="1"/>
  <c r="M906" i="1"/>
  <c r="L906" i="1"/>
  <c r="K906" i="1"/>
  <c r="J906" i="1"/>
  <c r="T905" i="1"/>
  <c r="S905" i="1"/>
  <c r="R905" i="1"/>
  <c r="Q905" i="1"/>
  <c r="P905" i="1"/>
  <c r="O905" i="1"/>
  <c r="N905" i="1"/>
  <c r="M905" i="1"/>
  <c r="L905" i="1"/>
  <c r="K905" i="1"/>
  <c r="J905" i="1"/>
  <c r="T904" i="1"/>
  <c r="S904" i="1"/>
  <c r="R904" i="1"/>
  <c r="Q904" i="1"/>
  <c r="P904" i="1"/>
  <c r="O904" i="1"/>
  <c r="N904" i="1"/>
  <c r="M904" i="1"/>
  <c r="L904" i="1"/>
  <c r="K904" i="1"/>
  <c r="J904" i="1"/>
  <c r="T903" i="1"/>
  <c r="S903" i="1"/>
  <c r="R903" i="1"/>
  <c r="Q903" i="1"/>
  <c r="P903" i="1"/>
  <c r="O903" i="1"/>
  <c r="N903" i="1"/>
  <c r="M903" i="1"/>
  <c r="L903" i="1"/>
  <c r="K903" i="1"/>
  <c r="J903" i="1"/>
  <c r="T902" i="1"/>
  <c r="S902" i="1"/>
  <c r="R902" i="1"/>
  <c r="Q902" i="1"/>
  <c r="P902" i="1"/>
  <c r="O902" i="1"/>
  <c r="N902" i="1"/>
  <c r="M902" i="1"/>
  <c r="L902" i="1"/>
  <c r="K902" i="1"/>
  <c r="J902" i="1"/>
  <c r="T901" i="1"/>
  <c r="S901" i="1"/>
  <c r="R901" i="1"/>
  <c r="Q901" i="1"/>
  <c r="P901" i="1"/>
  <c r="O901" i="1"/>
  <c r="N901" i="1"/>
  <c r="M901" i="1"/>
  <c r="L901" i="1"/>
  <c r="K901" i="1"/>
  <c r="J901" i="1"/>
  <c r="T900" i="1"/>
  <c r="S900" i="1"/>
  <c r="R900" i="1"/>
  <c r="Q900" i="1"/>
  <c r="P900" i="1"/>
  <c r="O900" i="1"/>
  <c r="N900" i="1"/>
  <c r="M900" i="1"/>
  <c r="L900" i="1"/>
  <c r="K900" i="1"/>
  <c r="J900" i="1"/>
  <c r="T899" i="1"/>
  <c r="S899" i="1"/>
  <c r="R899" i="1"/>
  <c r="Q899" i="1"/>
  <c r="P899" i="1"/>
  <c r="O899" i="1"/>
  <c r="N899" i="1"/>
  <c r="M899" i="1"/>
  <c r="L899" i="1"/>
  <c r="K899" i="1"/>
  <c r="J899" i="1"/>
  <c r="T898" i="1"/>
  <c r="S898" i="1"/>
  <c r="R898" i="1"/>
  <c r="Q898" i="1"/>
  <c r="P898" i="1"/>
  <c r="O898" i="1"/>
  <c r="N898" i="1"/>
  <c r="M898" i="1"/>
  <c r="L898" i="1"/>
  <c r="K898" i="1"/>
  <c r="J898" i="1"/>
  <c r="T897" i="1"/>
  <c r="S897" i="1"/>
  <c r="R897" i="1"/>
  <c r="Q897" i="1"/>
  <c r="P897" i="1"/>
  <c r="O897" i="1"/>
  <c r="N897" i="1"/>
  <c r="M897" i="1"/>
  <c r="L897" i="1"/>
  <c r="K897" i="1"/>
  <c r="J897" i="1"/>
  <c r="T896" i="1"/>
  <c r="S896" i="1"/>
  <c r="R896" i="1"/>
  <c r="Q896" i="1"/>
  <c r="P896" i="1"/>
  <c r="O896" i="1"/>
  <c r="N896" i="1"/>
  <c r="M896" i="1"/>
  <c r="L896" i="1"/>
  <c r="K896" i="1"/>
  <c r="J896" i="1"/>
  <c r="T895" i="1"/>
  <c r="S895" i="1"/>
  <c r="R895" i="1"/>
  <c r="Q895" i="1"/>
  <c r="P895" i="1"/>
  <c r="O895" i="1"/>
  <c r="N895" i="1"/>
  <c r="M895" i="1"/>
  <c r="L895" i="1"/>
  <c r="K895" i="1"/>
  <c r="J895" i="1"/>
  <c r="T894" i="1"/>
  <c r="S894" i="1"/>
  <c r="R894" i="1"/>
  <c r="Q894" i="1"/>
  <c r="P894" i="1"/>
  <c r="O894" i="1"/>
  <c r="N894" i="1"/>
  <c r="M894" i="1"/>
  <c r="L894" i="1"/>
  <c r="K894" i="1"/>
  <c r="J894" i="1"/>
  <c r="T893" i="1"/>
  <c r="S893" i="1"/>
  <c r="R893" i="1"/>
  <c r="Q893" i="1"/>
  <c r="P893" i="1"/>
  <c r="O893" i="1"/>
  <c r="N893" i="1"/>
  <c r="M893" i="1"/>
  <c r="L893" i="1"/>
  <c r="K893" i="1"/>
  <c r="J893" i="1"/>
  <c r="T892" i="1"/>
  <c r="S892" i="1"/>
  <c r="R892" i="1"/>
  <c r="Q892" i="1"/>
  <c r="P892" i="1"/>
  <c r="O892" i="1"/>
  <c r="N892" i="1"/>
  <c r="M892" i="1"/>
  <c r="L892" i="1"/>
  <c r="K892" i="1"/>
  <c r="J892" i="1"/>
  <c r="T891" i="1"/>
  <c r="S891" i="1"/>
  <c r="R891" i="1"/>
  <c r="Q891" i="1"/>
  <c r="P891" i="1"/>
  <c r="O891" i="1"/>
  <c r="N891" i="1"/>
  <c r="M891" i="1"/>
  <c r="L891" i="1"/>
  <c r="K891" i="1"/>
  <c r="J891" i="1"/>
  <c r="T890" i="1"/>
  <c r="S890" i="1"/>
  <c r="R890" i="1"/>
  <c r="Q890" i="1"/>
  <c r="P890" i="1"/>
  <c r="O890" i="1"/>
  <c r="N890" i="1"/>
  <c r="M890" i="1"/>
  <c r="L890" i="1"/>
  <c r="K890" i="1"/>
  <c r="J890" i="1"/>
  <c r="T889" i="1"/>
  <c r="S889" i="1"/>
  <c r="R889" i="1"/>
  <c r="Q889" i="1"/>
  <c r="P889" i="1"/>
  <c r="O889" i="1"/>
  <c r="N889" i="1"/>
  <c r="M889" i="1"/>
  <c r="L889" i="1"/>
  <c r="K889" i="1"/>
  <c r="J889" i="1"/>
  <c r="T888" i="1"/>
  <c r="S888" i="1"/>
  <c r="R888" i="1"/>
  <c r="Q888" i="1"/>
  <c r="P888" i="1"/>
  <c r="O888" i="1"/>
  <c r="N888" i="1"/>
  <c r="M888" i="1"/>
  <c r="L888" i="1"/>
  <c r="K888" i="1"/>
  <c r="J888" i="1"/>
  <c r="T887" i="1"/>
  <c r="S887" i="1"/>
  <c r="R887" i="1"/>
  <c r="Q887" i="1"/>
  <c r="P887" i="1"/>
  <c r="O887" i="1"/>
  <c r="N887" i="1"/>
  <c r="M887" i="1"/>
  <c r="L887" i="1"/>
  <c r="K887" i="1"/>
  <c r="J887" i="1"/>
  <c r="T886" i="1"/>
  <c r="S886" i="1"/>
  <c r="R886" i="1"/>
  <c r="Q886" i="1"/>
  <c r="P886" i="1"/>
  <c r="O886" i="1"/>
  <c r="N886" i="1"/>
  <c r="M886" i="1"/>
  <c r="L886" i="1"/>
  <c r="K886" i="1"/>
  <c r="J886" i="1"/>
  <c r="T885" i="1"/>
  <c r="S885" i="1"/>
  <c r="R885" i="1"/>
  <c r="Q885" i="1"/>
  <c r="P885" i="1"/>
  <c r="O885" i="1"/>
  <c r="N885" i="1"/>
  <c r="M885" i="1"/>
  <c r="L885" i="1"/>
  <c r="K885" i="1"/>
  <c r="J885" i="1"/>
  <c r="T884" i="1"/>
  <c r="S884" i="1"/>
  <c r="R884" i="1"/>
  <c r="Q884" i="1"/>
  <c r="P884" i="1"/>
  <c r="O884" i="1"/>
  <c r="N884" i="1"/>
  <c r="M884" i="1"/>
  <c r="L884" i="1"/>
  <c r="K884" i="1"/>
  <c r="J884" i="1"/>
  <c r="T883" i="1"/>
  <c r="S883" i="1"/>
  <c r="R883" i="1"/>
  <c r="Q883" i="1"/>
  <c r="P883" i="1"/>
  <c r="O883" i="1"/>
  <c r="N883" i="1"/>
  <c r="M883" i="1"/>
  <c r="L883" i="1"/>
  <c r="K883" i="1"/>
  <c r="J883" i="1"/>
  <c r="T882" i="1"/>
  <c r="S882" i="1"/>
  <c r="R882" i="1"/>
  <c r="Q882" i="1"/>
  <c r="P882" i="1"/>
  <c r="O882" i="1"/>
  <c r="N882" i="1"/>
  <c r="M882" i="1"/>
  <c r="L882" i="1"/>
  <c r="K882" i="1"/>
  <c r="J882" i="1"/>
  <c r="T881" i="1"/>
  <c r="S881" i="1"/>
  <c r="R881" i="1"/>
  <c r="Q881" i="1"/>
  <c r="P881" i="1"/>
  <c r="O881" i="1"/>
  <c r="N881" i="1"/>
  <c r="M881" i="1"/>
  <c r="L881" i="1"/>
  <c r="K881" i="1"/>
  <c r="J881" i="1"/>
  <c r="T880" i="1"/>
  <c r="S880" i="1"/>
  <c r="R880" i="1"/>
  <c r="Q880" i="1"/>
  <c r="P880" i="1"/>
  <c r="O880" i="1"/>
  <c r="N880" i="1"/>
  <c r="M880" i="1"/>
  <c r="L880" i="1"/>
  <c r="K880" i="1"/>
  <c r="J880" i="1"/>
  <c r="T879" i="1"/>
  <c r="S879" i="1"/>
  <c r="R879" i="1"/>
  <c r="Q879" i="1"/>
  <c r="P879" i="1"/>
  <c r="O879" i="1"/>
  <c r="N879" i="1"/>
  <c r="M879" i="1"/>
  <c r="L879" i="1"/>
  <c r="K879" i="1"/>
  <c r="J879" i="1"/>
  <c r="T878" i="1"/>
  <c r="S878" i="1"/>
  <c r="R878" i="1"/>
  <c r="Q878" i="1"/>
  <c r="P878" i="1"/>
  <c r="O878" i="1"/>
  <c r="N878" i="1"/>
  <c r="M878" i="1"/>
  <c r="L878" i="1"/>
  <c r="K878" i="1"/>
  <c r="J878" i="1"/>
  <c r="T877" i="1"/>
  <c r="S877" i="1"/>
  <c r="R877" i="1"/>
  <c r="Q877" i="1"/>
  <c r="P877" i="1"/>
  <c r="O877" i="1"/>
  <c r="N877" i="1"/>
  <c r="M877" i="1"/>
  <c r="L877" i="1"/>
  <c r="K877" i="1"/>
  <c r="J877" i="1"/>
  <c r="T876" i="1"/>
  <c r="S876" i="1"/>
  <c r="R876" i="1"/>
  <c r="Q876" i="1"/>
  <c r="P876" i="1"/>
  <c r="O876" i="1"/>
  <c r="N876" i="1"/>
  <c r="M876" i="1"/>
  <c r="L876" i="1"/>
  <c r="K876" i="1"/>
  <c r="J876" i="1"/>
  <c r="T875" i="1"/>
  <c r="S875" i="1"/>
  <c r="R875" i="1"/>
  <c r="Q875" i="1"/>
  <c r="P875" i="1"/>
  <c r="O875" i="1"/>
  <c r="N875" i="1"/>
  <c r="M875" i="1"/>
  <c r="L875" i="1"/>
  <c r="K875" i="1"/>
  <c r="J875" i="1"/>
  <c r="T874" i="1"/>
  <c r="S874" i="1"/>
  <c r="R874" i="1"/>
  <c r="Q874" i="1"/>
  <c r="P874" i="1"/>
  <c r="O874" i="1"/>
  <c r="N874" i="1"/>
  <c r="M874" i="1"/>
  <c r="L874" i="1"/>
  <c r="K874" i="1"/>
  <c r="J874" i="1"/>
  <c r="T873" i="1"/>
  <c r="S873" i="1"/>
  <c r="R873" i="1"/>
  <c r="Q873" i="1"/>
  <c r="P873" i="1"/>
  <c r="O873" i="1"/>
  <c r="N873" i="1"/>
  <c r="M873" i="1"/>
  <c r="L873" i="1"/>
  <c r="K873" i="1"/>
  <c r="J873" i="1"/>
  <c r="T872" i="1"/>
  <c r="S872" i="1"/>
  <c r="R872" i="1"/>
  <c r="Q872" i="1"/>
  <c r="P872" i="1"/>
  <c r="O872" i="1"/>
  <c r="N872" i="1"/>
  <c r="M872" i="1"/>
  <c r="L872" i="1"/>
  <c r="K872" i="1"/>
  <c r="J872" i="1"/>
  <c r="T871" i="1"/>
  <c r="S871" i="1"/>
  <c r="R871" i="1"/>
  <c r="Q871" i="1"/>
  <c r="P871" i="1"/>
  <c r="O871" i="1"/>
  <c r="N871" i="1"/>
  <c r="M871" i="1"/>
  <c r="L871" i="1"/>
  <c r="K871" i="1"/>
  <c r="J871" i="1"/>
  <c r="T870" i="1"/>
  <c r="S870" i="1"/>
  <c r="R870" i="1"/>
  <c r="Q870" i="1"/>
  <c r="P870" i="1"/>
  <c r="O870" i="1"/>
  <c r="N870" i="1"/>
  <c r="M870" i="1"/>
  <c r="L870" i="1"/>
  <c r="K870" i="1"/>
  <c r="J870" i="1"/>
  <c r="T869" i="1"/>
  <c r="S869" i="1"/>
  <c r="R869" i="1"/>
  <c r="Q869" i="1"/>
  <c r="P869" i="1"/>
  <c r="O869" i="1"/>
  <c r="N869" i="1"/>
  <c r="M869" i="1"/>
  <c r="L869" i="1"/>
  <c r="K869" i="1"/>
  <c r="J869" i="1"/>
  <c r="T868" i="1"/>
  <c r="S868" i="1"/>
  <c r="R868" i="1"/>
  <c r="Q868" i="1"/>
  <c r="P868" i="1"/>
  <c r="O868" i="1"/>
  <c r="N868" i="1"/>
  <c r="M868" i="1"/>
  <c r="L868" i="1"/>
  <c r="K868" i="1"/>
  <c r="J868" i="1"/>
  <c r="T867" i="1"/>
  <c r="S867" i="1"/>
  <c r="R867" i="1"/>
  <c r="Q867" i="1"/>
  <c r="P867" i="1"/>
  <c r="O867" i="1"/>
  <c r="N867" i="1"/>
  <c r="M867" i="1"/>
  <c r="L867" i="1"/>
  <c r="K867" i="1"/>
  <c r="J867" i="1"/>
  <c r="T866" i="1"/>
  <c r="S866" i="1"/>
  <c r="R866" i="1"/>
  <c r="Q866" i="1"/>
  <c r="P866" i="1"/>
  <c r="O866" i="1"/>
  <c r="N866" i="1"/>
  <c r="M866" i="1"/>
  <c r="L866" i="1"/>
  <c r="K866" i="1"/>
  <c r="J866" i="1"/>
  <c r="T865" i="1"/>
  <c r="S865" i="1"/>
  <c r="R865" i="1"/>
  <c r="Q865" i="1"/>
  <c r="P865" i="1"/>
  <c r="O865" i="1"/>
  <c r="N865" i="1"/>
  <c r="M865" i="1"/>
  <c r="L865" i="1"/>
  <c r="K865" i="1"/>
  <c r="J865" i="1"/>
  <c r="T864" i="1"/>
  <c r="S864" i="1"/>
  <c r="R864" i="1"/>
  <c r="Q864" i="1"/>
  <c r="P864" i="1"/>
  <c r="O864" i="1"/>
  <c r="N864" i="1"/>
  <c r="M864" i="1"/>
  <c r="L864" i="1"/>
  <c r="K864" i="1"/>
  <c r="J864" i="1"/>
  <c r="T863" i="1"/>
  <c r="S863" i="1"/>
  <c r="R863" i="1"/>
  <c r="Q863" i="1"/>
  <c r="P863" i="1"/>
  <c r="O863" i="1"/>
  <c r="N863" i="1"/>
  <c r="M863" i="1"/>
  <c r="L863" i="1"/>
  <c r="K863" i="1"/>
  <c r="J863" i="1"/>
  <c r="T862" i="1"/>
  <c r="S862" i="1"/>
  <c r="R862" i="1"/>
  <c r="Q862" i="1"/>
  <c r="P862" i="1"/>
  <c r="O862" i="1"/>
  <c r="N862" i="1"/>
  <c r="M862" i="1"/>
  <c r="L862" i="1"/>
  <c r="K862" i="1"/>
  <c r="J862" i="1"/>
  <c r="T861" i="1"/>
  <c r="S861" i="1"/>
  <c r="R861" i="1"/>
  <c r="Q861" i="1"/>
  <c r="P861" i="1"/>
  <c r="O861" i="1"/>
  <c r="N861" i="1"/>
  <c r="M861" i="1"/>
  <c r="L861" i="1"/>
  <c r="K861" i="1"/>
  <c r="J861" i="1"/>
  <c r="T860" i="1"/>
  <c r="S860" i="1"/>
  <c r="R860" i="1"/>
  <c r="Q860" i="1"/>
  <c r="P860" i="1"/>
  <c r="O860" i="1"/>
  <c r="N860" i="1"/>
  <c r="M860" i="1"/>
  <c r="L860" i="1"/>
  <c r="K860" i="1"/>
  <c r="J860" i="1"/>
  <c r="T859" i="1"/>
  <c r="S859" i="1"/>
  <c r="R859" i="1"/>
  <c r="Q859" i="1"/>
  <c r="P859" i="1"/>
  <c r="O859" i="1"/>
  <c r="N859" i="1"/>
  <c r="M859" i="1"/>
  <c r="L859" i="1"/>
  <c r="K859" i="1"/>
  <c r="J859" i="1"/>
  <c r="T858" i="1"/>
  <c r="S858" i="1"/>
  <c r="R858" i="1"/>
  <c r="Q858" i="1"/>
  <c r="P858" i="1"/>
  <c r="O858" i="1"/>
  <c r="N858" i="1"/>
  <c r="M858" i="1"/>
  <c r="L858" i="1"/>
  <c r="K858" i="1"/>
  <c r="J858" i="1"/>
  <c r="T857" i="1"/>
  <c r="S857" i="1"/>
  <c r="R857" i="1"/>
  <c r="Q857" i="1"/>
  <c r="P857" i="1"/>
  <c r="O857" i="1"/>
  <c r="N857" i="1"/>
  <c r="M857" i="1"/>
  <c r="L857" i="1"/>
  <c r="K857" i="1"/>
  <c r="J857" i="1"/>
  <c r="T856" i="1"/>
  <c r="S856" i="1"/>
  <c r="R856" i="1"/>
  <c r="Q856" i="1"/>
  <c r="P856" i="1"/>
  <c r="O856" i="1"/>
  <c r="N856" i="1"/>
  <c r="M856" i="1"/>
  <c r="L856" i="1"/>
  <c r="K856" i="1"/>
  <c r="J856" i="1"/>
  <c r="T855" i="1"/>
  <c r="S855" i="1"/>
  <c r="R855" i="1"/>
  <c r="Q855" i="1"/>
  <c r="P855" i="1"/>
  <c r="O855" i="1"/>
  <c r="N855" i="1"/>
  <c r="M855" i="1"/>
  <c r="L855" i="1"/>
  <c r="K855" i="1"/>
  <c r="J855" i="1"/>
  <c r="T854" i="1"/>
  <c r="S854" i="1"/>
  <c r="R854" i="1"/>
  <c r="Q854" i="1"/>
  <c r="P854" i="1"/>
  <c r="O854" i="1"/>
  <c r="N854" i="1"/>
  <c r="M854" i="1"/>
  <c r="L854" i="1"/>
  <c r="K854" i="1"/>
  <c r="J854" i="1"/>
  <c r="T853" i="1"/>
  <c r="S853" i="1"/>
  <c r="R853" i="1"/>
  <c r="Q853" i="1"/>
  <c r="P853" i="1"/>
  <c r="O853" i="1"/>
  <c r="N853" i="1"/>
  <c r="M853" i="1"/>
  <c r="L853" i="1"/>
  <c r="K853" i="1"/>
  <c r="J853" i="1"/>
  <c r="T852" i="1"/>
  <c r="S852" i="1"/>
  <c r="R852" i="1"/>
  <c r="Q852" i="1"/>
  <c r="P852" i="1"/>
  <c r="O852" i="1"/>
  <c r="N852" i="1"/>
  <c r="M852" i="1"/>
  <c r="L852" i="1"/>
  <c r="K852" i="1"/>
  <c r="J852" i="1"/>
  <c r="T851" i="1"/>
  <c r="S851" i="1"/>
  <c r="R851" i="1"/>
  <c r="Q851" i="1"/>
  <c r="P851" i="1"/>
  <c r="O851" i="1"/>
  <c r="N851" i="1"/>
  <c r="M851" i="1"/>
  <c r="L851" i="1"/>
  <c r="K851" i="1"/>
  <c r="J851" i="1"/>
  <c r="T850" i="1"/>
  <c r="S850" i="1"/>
  <c r="R850" i="1"/>
  <c r="Q850" i="1"/>
  <c r="P850" i="1"/>
  <c r="O850" i="1"/>
  <c r="N850" i="1"/>
  <c r="M850" i="1"/>
  <c r="L850" i="1"/>
  <c r="K850" i="1"/>
  <c r="J850" i="1"/>
  <c r="T849" i="1"/>
  <c r="S849" i="1"/>
  <c r="R849" i="1"/>
  <c r="Q849" i="1"/>
  <c r="P849" i="1"/>
  <c r="O849" i="1"/>
  <c r="N849" i="1"/>
  <c r="M849" i="1"/>
  <c r="L849" i="1"/>
  <c r="K849" i="1"/>
  <c r="J849" i="1"/>
  <c r="T848" i="1"/>
  <c r="S848" i="1"/>
  <c r="R848" i="1"/>
  <c r="Q848" i="1"/>
  <c r="P848" i="1"/>
  <c r="O848" i="1"/>
  <c r="N848" i="1"/>
  <c r="M848" i="1"/>
  <c r="L848" i="1"/>
  <c r="K848" i="1"/>
  <c r="J848" i="1"/>
  <c r="T847" i="1"/>
  <c r="S847" i="1"/>
  <c r="R847" i="1"/>
  <c r="Q847" i="1"/>
  <c r="P847" i="1"/>
  <c r="O847" i="1"/>
  <c r="N847" i="1"/>
  <c r="M847" i="1"/>
  <c r="L847" i="1"/>
  <c r="K847" i="1"/>
  <c r="J847" i="1"/>
  <c r="T846" i="1"/>
  <c r="S846" i="1"/>
  <c r="R846" i="1"/>
  <c r="Q846" i="1"/>
  <c r="P846" i="1"/>
  <c r="O846" i="1"/>
  <c r="N846" i="1"/>
  <c r="M846" i="1"/>
  <c r="L846" i="1"/>
  <c r="K846" i="1"/>
  <c r="J846" i="1"/>
  <c r="T845" i="1"/>
  <c r="S845" i="1"/>
  <c r="R845" i="1"/>
  <c r="Q845" i="1"/>
  <c r="P845" i="1"/>
  <c r="O845" i="1"/>
  <c r="N845" i="1"/>
  <c r="M845" i="1"/>
  <c r="L845" i="1"/>
  <c r="K845" i="1"/>
  <c r="J845" i="1"/>
  <c r="T844" i="1"/>
  <c r="S844" i="1"/>
  <c r="R844" i="1"/>
  <c r="Q844" i="1"/>
  <c r="P844" i="1"/>
  <c r="O844" i="1"/>
  <c r="N844" i="1"/>
  <c r="M844" i="1"/>
  <c r="L844" i="1"/>
  <c r="K844" i="1"/>
  <c r="J844" i="1"/>
  <c r="T843" i="1"/>
  <c r="S843" i="1"/>
  <c r="R843" i="1"/>
  <c r="Q843" i="1"/>
  <c r="P843" i="1"/>
  <c r="O843" i="1"/>
  <c r="N843" i="1"/>
  <c r="M843" i="1"/>
  <c r="L843" i="1"/>
  <c r="K843" i="1"/>
  <c r="J843" i="1"/>
  <c r="T842" i="1"/>
  <c r="S842" i="1"/>
  <c r="R842" i="1"/>
  <c r="Q842" i="1"/>
  <c r="P842" i="1"/>
  <c r="O842" i="1"/>
  <c r="N842" i="1"/>
  <c r="M842" i="1"/>
  <c r="L842" i="1"/>
  <c r="K842" i="1"/>
  <c r="J842" i="1"/>
  <c r="T841" i="1"/>
  <c r="S841" i="1"/>
  <c r="R841" i="1"/>
  <c r="Q841" i="1"/>
  <c r="P841" i="1"/>
  <c r="O841" i="1"/>
  <c r="N841" i="1"/>
  <c r="M841" i="1"/>
  <c r="L841" i="1"/>
  <c r="K841" i="1"/>
  <c r="J841" i="1"/>
  <c r="T840" i="1"/>
  <c r="S840" i="1"/>
  <c r="R840" i="1"/>
  <c r="Q840" i="1"/>
  <c r="P840" i="1"/>
  <c r="O840" i="1"/>
  <c r="N840" i="1"/>
  <c r="M840" i="1"/>
  <c r="L840" i="1"/>
  <c r="K840" i="1"/>
  <c r="J840" i="1"/>
  <c r="T839" i="1"/>
  <c r="S839" i="1"/>
  <c r="R839" i="1"/>
  <c r="Q839" i="1"/>
  <c r="P839" i="1"/>
  <c r="O839" i="1"/>
  <c r="N839" i="1"/>
  <c r="M839" i="1"/>
  <c r="L839" i="1"/>
  <c r="K839" i="1"/>
  <c r="J839" i="1"/>
  <c r="T838" i="1"/>
  <c r="S838" i="1"/>
  <c r="R838" i="1"/>
  <c r="Q838" i="1"/>
  <c r="P838" i="1"/>
  <c r="O838" i="1"/>
  <c r="N838" i="1"/>
  <c r="M838" i="1"/>
  <c r="L838" i="1"/>
  <c r="K838" i="1"/>
  <c r="J838" i="1"/>
  <c r="T837" i="1"/>
  <c r="S837" i="1"/>
  <c r="R837" i="1"/>
  <c r="Q837" i="1"/>
  <c r="P837" i="1"/>
  <c r="O837" i="1"/>
  <c r="N837" i="1"/>
  <c r="M837" i="1"/>
  <c r="L837" i="1"/>
  <c r="K837" i="1"/>
  <c r="J837" i="1"/>
  <c r="T836" i="1"/>
  <c r="S836" i="1"/>
  <c r="R836" i="1"/>
  <c r="Q836" i="1"/>
  <c r="P836" i="1"/>
  <c r="O836" i="1"/>
  <c r="N836" i="1"/>
  <c r="M836" i="1"/>
  <c r="L836" i="1"/>
  <c r="K836" i="1"/>
  <c r="J836" i="1"/>
  <c r="T835" i="1"/>
  <c r="S835" i="1"/>
  <c r="R835" i="1"/>
  <c r="Q835" i="1"/>
  <c r="P835" i="1"/>
  <c r="O835" i="1"/>
  <c r="N835" i="1"/>
  <c r="M835" i="1"/>
  <c r="L835" i="1"/>
  <c r="K835" i="1"/>
  <c r="J835" i="1"/>
  <c r="T834" i="1"/>
  <c r="S834" i="1"/>
  <c r="R834" i="1"/>
  <c r="Q834" i="1"/>
  <c r="P834" i="1"/>
  <c r="O834" i="1"/>
  <c r="N834" i="1"/>
  <c r="M834" i="1"/>
  <c r="L834" i="1"/>
  <c r="K834" i="1"/>
  <c r="J834" i="1"/>
  <c r="T833" i="1"/>
  <c r="S833" i="1"/>
  <c r="R833" i="1"/>
  <c r="Q833" i="1"/>
  <c r="P833" i="1"/>
  <c r="O833" i="1"/>
  <c r="N833" i="1"/>
  <c r="M833" i="1"/>
  <c r="L833" i="1"/>
  <c r="K833" i="1"/>
  <c r="J833" i="1"/>
  <c r="T832" i="1"/>
  <c r="S832" i="1"/>
  <c r="R832" i="1"/>
  <c r="Q832" i="1"/>
  <c r="P832" i="1"/>
  <c r="O832" i="1"/>
  <c r="N832" i="1"/>
  <c r="M832" i="1"/>
  <c r="L832" i="1"/>
  <c r="K832" i="1"/>
  <c r="J832" i="1"/>
  <c r="T831" i="1"/>
  <c r="S831" i="1"/>
  <c r="R831" i="1"/>
  <c r="Q831" i="1"/>
  <c r="P831" i="1"/>
  <c r="O831" i="1"/>
  <c r="N831" i="1"/>
  <c r="M831" i="1"/>
  <c r="L831" i="1"/>
  <c r="K831" i="1"/>
  <c r="J831" i="1"/>
  <c r="T830" i="1"/>
  <c r="S830" i="1"/>
  <c r="R830" i="1"/>
  <c r="Q830" i="1"/>
  <c r="P830" i="1"/>
  <c r="O830" i="1"/>
  <c r="N830" i="1"/>
  <c r="M830" i="1"/>
  <c r="L830" i="1"/>
  <c r="K830" i="1"/>
  <c r="J830" i="1"/>
  <c r="T829" i="1"/>
  <c r="S829" i="1"/>
  <c r="R829" i="1"/>
  <c r="Q829" i="1"/>
  <c r="P829" i="1"/>
  <c r="O829" i="1"/>
  <c r="N829" i="1"/>
  <c r="M829" i="1"/>
  <c r="L829" i="1"/>
  <c r="K829" i="1"/>
  <c r="J829" i="1"/>
  <c r="T828" i="1"/>
  <c r="S828" i="1"/>
  <c r="R828" i="1"/>
  <c r="Q828" i="1"/>
  <c r="P828" i="1"/>
  <c r="O828" i="1"/>
  <c r="N828" i="1"/>
  <c r="M828" i="1"/>
  <c r="L828" i="1"/>
  <c r="K828" i="1"/>
  <c r="J828" i="1"/>
  <c r="T827" i="1"/>
  <c r="S827" i="1"/>
  <c r="R827" i="1"/>
  <c r="Q827" i="1"/>
  <c r="P827" i="1"/>
  <c r="O827" i="1"/>
  <c r="N827" i="1"/>
  <c r="M827" i="1"/>
  <c r="L827" i="1"/>
  <c r="K827" i="1"/>
  <c r="J827" i="1"/>
  <c r="T826" i="1"/>
  <c r="S826" i="1"/>
  <c r="R826" i="1"/>
  <c r="Q826" i="1"/>
  <c r="P826" i="1"/>
  <c r="O826" i="1"/>
  <c r="N826" i="1"/>
  <c r="M826" i="1"/>
  <c r="L826" i="1"/>
  <c r="K826" i="1"/>
  <c r="J826" i="1"/>
  <c r="T825" i="1"/>
  <c r="S825" i="1"/>
  <c r="R825" i="1"/>
  <c r="Q825" i="1"/>
  <c r="P825" i="1"/>
  <c r="O825" i="1"/>
  <c r="N825" i="1"/>
  <c r="M825" i="1"/>
  <c r="L825" i="1"/>
  <c r="K825" i="1"/>
  <c r="J825" i="1"/>
  <c r="T824" i="1"/>
  <c r="S824" i="1"/>
  <c r="R824" i="1"/>
  <c r="Q824" i="1"/>
  <c r="P824" i="1"/>
  <c r="O824" i="1"/>
  <c r="N824" i="1"/>
  <c r="M824" i="1"/>
  <c r="L824" i="1"/>
  <c r="K824" i="1"/>
  <c r="J824" i="1"/>
  <c r="T823" i="1"/>
  <c r="S823" i="1"/>
  <c r="R823" i="1"/>
  <c r="Q823" i="1"/>
  <c r="P823" i="1"/>
  <c r="O823" i="1"/>
  <c r="N823" i="1"/>
  <c r="M823" i="1"/>
  <c r="L823" i="1"/>
  <c r="K823" i="1"/>
  <c r="J823" i="1"/>
  <c r="T822" i="1"/>
  <c r="S822" i="1"/>
  <c r="R822" i="1"/>
  <c r="Q822" i="1"/>
  <c r="P822" i="1"/>
  <c r="O822" i="1"/>
  <c r="N822" i="1"/>
  <c r="M822" i="1"/>
  <c r="L822" i="1"/>
  <c r="K822" i="1"/>
  <c r="J822" i="1"/>
  <c r="T821" i="1"/>
  <c r="S821" i="1"/>
  <c r="R821" i="1"/>
  <c r="Q821" i="1"/>
  <c r="P821" i="1"/>
  <c r="O821" i="1"/>
  <c r="N821" i="1"/>
  <c r="M821" i="1"/>
  <c r="L821" i="1"/>
  <c r="K821" i="1"/>
  <c r="J821" i="1"/>
  <c r="T820" i="1"/>
  <c r="S820" i="1"/>
  <c r="R820" i="1"/>
  <c r="Q820" i="1"/>
  <c r="P820" i="1"/>
  <c r="O820" i="1"/>
  <c r="N820" i="1"/>
  <c r="M820" i="1"/>
  <c r="L820" i="1"/>
  <c r="K820" i="1"/>
  <c r="J820" i="1"/>
  <c r="T819" i="1"/>
  <c r="S819" i="1"/>
  <c r="R819" i="1"/>
  <c r="Q819" i="1"/>
  <c r="P819" i="1"/>
  <c r="O819" i="1"/>
  <c r="N819" i="1"/>
  <c r="M819" i="1"/>
  <c r="L819" i="1"/>
  <c r="K819" i="1"/>
  <c r="J819" i="1"/>
  <c r="T818" i="1"/>
  <c r="S818" i="1"/>
  <c r="R818" i="1"/>
  <c r="Q818" i="1"/>
  <c r="P818" i="1"/>
  <c r="O818" i="1"/>
  <c r="N818" i="1"/>
  <c r="M818" i="1"/>
  <c r="L818" i="1"/>
  <c r="K818" i="1"/>
  <c r="J818" i="1"/>
  <c r="T817" i="1"/>
  <c r="S817" i="1"/>
  <c r="R817" i="1"/>
  <c r="Q817" i="1"/>
  <c r="P817" i="1"/>
  <c r="O817" i="1"/>
  <c r="N817" i="1"/>
  <c r="M817" i="1"/>
  <c r="L817" i="1"/>
  <c r="K817" i="1"/>
  <c r="J817" i="1"/>
  <c r="T816" i="1"/>
  <c r="S816" i="1"/>
  <c r="R816" i="1"/>
  <c r="Q816" i="1"/>
  <c r="P816" i="1"/>
  <c r="O816" i="1"/>
  <c r="N816" i="1"/>
  <c r="M816" i="1"/>
  <c r="L816" i="1"/>
  <c r="K816" i="1"/>
  <c r="J816" i="1"/>
  <c r="T815" i="1"/>
  <c r="S815" i="1"/>
  <c r="R815" i="1"/>
  <c r="Q815" i="1"/>
  <c r="P815" i="1"/>
  <c r="O815" i="1"/>
  <c r="N815" i="1"/>
  <c r="M815" i="1"/>
  <c r="L815" i="1"/>
  <c r="K815" i="1"/>
  <c r="J815" i="1"/>
  <c r="T814" i="1"/>
  <c r="S814" i="1"/>
  <c r="R814" i="1"/>
  <c r="Q814" i="1"/>
  <c r="P814" i="1"/>
  <c r="O814" i="1"/>
  <c r="N814" i="1"/>
  <c r="M814" i="1"/>
  <c r="L814" i="1"/>
  <c r="K814" i="1"/>
  <c r="J814" i="1"/>
  <c r="T813" i="1"/>
  <c r="S813" i="1"/>
  <c r="R813" i="1"/>
  <c r="Q813" i="1"/>
  <c r="P813" i="1"/>
  <c r="O813" i="1"/>
  <c r="N813" i="1"/>
  <c r="M813" i="1"/>
  <c r="L813" i="1"/>
  <c r="K813" i="1"/>
  <c r="J813" i="1"/>
  <c r="T812" i="1"/>
  <c r="S812" i="1"/>
  <c r="R812" i="1"/>
  <c r="Q812" i="1"/>
  <c r="P812" i="1"/>
  <c r="O812" i="1"/>
  <c r="N812" i="1"/>
  <c r="M812" i="1"/>
  <c r="L812" i="1"/>
  <c r="K812" i="1"/>
  <c r="J812" i="1"/>
  <c r="T811" i="1"/>
  <c r="S811" i="1"/>
  <c r="R811" i="1"/>
  <c r="Q811" i="1"/>
  <c r="P811" i="1"/>
  <c r="O811" i="1"/>
  <c r="N811" i="1"/>
  <c r="M811" i="1"/>
  <c r="L811" i="1"/>
  <c r="K811" i="1"/>
  <c r="J811" i="1"/>
  <c r="T810" i="1"/>
  <c r="S810" i="1"/>
  <c r="R810" i="1"/>
  <c r="Q810" i="1"/>
  <c r="P810" i="1"/>
  <c r="O810" i="1"/>
  <c r="N810" i="1"/>
  <c r="M810" i="1"/>
  <c r="L810" i="1"/>
  <c r="K810" i="1"/>
  <c r="J810" i="1"/>
  <c r="T809" i="1"/>
  <c r="S809" i="1"/>
  <c r="R809" i="1"/>
  <c r="Q809" i="1"/>
  <c r="P809" i="1"/>
  <c r="O809" i="1"/>
  <c r="N809" i="1"/>
  <c r="M809" i="1"/>
  <c r="L809" i="1"/>
  <c r="K809" i="1"/>
  <c r="J809" i="1"/>
  <c r="T808" i="1"/>
  <c r="S808" i="1"/>
  <c r="R808" i="1"/>
  <c r="Q808" i="1"/>
  <c r="P808" i="1"/>
  <c r="O808" i="1"/>
  <c r="N808" i="1"/>
  <c r="M808" i="1"/>
  <c r="L808" i="1"/>
  <c r="K808" i="1"/>
  <c r="J808" i="1"/>
  <c r="T807" i="1"/>
  <c r="S807" i="1"/>
  <c r="R807" i="1"/>
  <c r="Q807" i="1"/>
  <c r="P807" i="1"/>
  <c r="O807" i="1"/>
  <c r="N807" i="1"/>
  <c r="M807" i="1"/>
  <c r="L807" i="1"/>
  <c r="K807" i="1"/>
  <c r="J807" i="1"/>
  <c r="T806" i="1"/>
  <c r="S806" i="1"/>
  <c r="R806" i="1"/>
  <c r="Q806" i="1"/>
  <c r="P806" i="1"/>
  <c r="O806" i="1"/>
  <c r="N806" i="1"/>
  <c r="M806" i="1"/>
  <c r="L806" i="1"/>
  <c r="K806" i="1"/>
  <c r="J806" i="1"/>
  <c r="T805" i="1"/>
  <c r="S805" i="1"/>
  <c r="R805" i="1"/>
  <c r="Q805" i="1"/>
  <c r="P805" i="1"/>
  <c r="O805" i="1"/>
  <c r="N805" i="1"/>
  <c r="M805" i="1"/>
  <c r="L805" i="1"/>
  <c r="K805" i="1"/>
  <c r="J805" i="1"/>
  <c r="T804" i="1"/>
  <c r="S804" i="1"/>
  <c r="R804" i="1"/>
  <c r="Q804" i="1"/>
  <c r="P804" i="1"/>
  <c r="O804" i="1"/>
  <c r="N804" i="1"/>
  <c r="M804" i="1"/>
  <c r="L804" i="1"/>
  <c r="K804" i="1"/>
  <c r="J804" i="1"/>
  <c r="T803" i="1"/>
  <c r="S803" i="1"/>
  <c r="R803" i="1"/>
  <c r="Q803" i="1"/>
  <c r="P803" i="1"/>
  <c r="O803" i="1"/>
  <c r="N803" i="1"/>
  <c r="M803" i="1"/>
  <c r="L803" i="1"/>
  <c r="K803" i="1"/>
  <c r="J803" i="1"/>
  <c r="T802" i="1"/>
  <c r="S802" i="1"/>
  <c r="R802" i="1"/>
  <c r="Q802" i="1"/>
  <c r="P802" i="1"/>
  <c r="O802" i="1"/>
  <c r="N802" i="1"/>
  <c r="M802" i="1"/>
  <c r="L802" i="1"/>
  <c r="K802" i="1"/>
  <c r="J802" i="1"/>
  <c r="T801" i="1"/>
  <c r="S801" i="1"/>
  <c r="R801" i="1"/>
  <c r="Q801" i="1"/>
  <c r="P801" i="1"/>
  <c r="O801" i="1"/>
  <c r="N801" i="1"/>
  <c r="M801" i="1"/>
  <c r="L801" i="1"/>
  <c r="K801" i="1"/>
  <c r="J801" i="1"/>
  <c r="T800" i="1"/>
  <c r="S800" i="1"/>
  <c r="R800" i="1"/>
  <c r="Q800" i="1"/>
  <c r="P800" i="1"/>
  <c r="O800" i="1"/>
  <c r="N800" i="1"/>
  <c r="M800" i="1"/>
  <c r="L800" i="1"/>
  <c r="K800" i="1"/>
  <c r="J800" i="1"/>
  <c r="T799" i="1"/>
  <c r="S799" i="1"/>
  <c r="R799" i="1"/>
  <c r="Q799" i="1"/>
  <c r="P799" i="1"/>
  <c r="O799" i="1"/>
  <c r="N799" i="1"/>
  <c r="M799" i="1"/>
  <c r="L799" i="1"/>
  <c r="K799" i="1"/>
  <c r="J799" i="1"/>
  <c r="T798" i="1"/>
  <c r="S798" i="1"/>
  <c r="R798" i="1"/>
  <c r="Q798" i="1"/>
  <c r="P798" i="1"/>
  <c r="O798" i="1"/>
  <c r="N798" i="1"/>
  <c r="M798" i="1"/>
  <c r="L798" i="1"/>
  <c r="K798" i="1"/>
  <c r="J798" i="1"/>
  <c r="T797" i="1"/>
  <c r="S797" i="1"/>
  <c r="R797" i="1"/>
  <c r="Q797" i="1"/>
  <c r="P797" i="1"/>
  <c r="O797" i="1"/>
  <c r="N797" i="1"/>
  <c r="M797" i="1"/>
  <c r="L797" i="1"/>
  <c r="K797" i="1"/>
  <c r="J797" i="1"/>
  <c r="T796" i="1"/>
  <c r="S796" i="1"/>
  <c r="R796" i="1"/>
  <c r="Q796" i="1"/>
  <c r="P796" i="1"/>
  <c r="O796" i="1"/>
  <c r="N796" i="1"/>
  <c r="M796" i="1"/>
  <c r="L796" i="1"/>
  <c r="K796" i="1"/>
  <c r="J796" i="1"/>
  <c r="T795" i="1"/>
  <c r="S795" i="1"/>
  <c r="R795" i="1"/>
  <c r="Q795" i="1"/>
  <c r="P795" i="1"/>
  <c r="O795" i="1"/>
  <c r="N795" i="1"/>
  <c r="M795" i="1"/>
  <c r="L795" i="1"/>
  <c r="K795" i="1"/>
  <c r="J795" i="1"/>
  <c r="T794" i="1"/>
  <c r="S794" i="1"/>
  <c r="R794" i="1"/>
  <c r="Q794" i="1"/>
  <c r="P794" i="1"/>
  <c r="O794" i="1"/>
  <c r="N794" i="1"/>
  <c r="M794" i="1"/>
  <c r="L794" i="1"/>
  <c r="K794" i="1"/>
  <c r="J794" i="1"/>
  <c r="T793" i="1"/>
  <c r="S793" i="1"/>
  <c r="R793" i="1"/>
  <c r="Q793" i="1"/>
  <c r="P793" i="1"/>
  <c r="O793" i="1"/>
  <c r="N793" i="1"/>
  <c r="M793" i="1"/>
  <c r="L793" i="1"/>
  <c r="K793" i="1"/>
  <c r="J793" i="1"/>
  <c r="T792" i="1"/>
  <c r="S792" i="1"/>
  <c r="R792" i="1"/>
  <c r="Q792" i="1"/>
  <c r="P792" i="1"/>
  <c r="O792" i="1"/>
  <c r="N792" i="1"/>
  <c r="M792" i="1"/>
  <c r="L792" i="1"/>
  <c r="K792" i="1"/>
  <c r="J792" i="1"/>
  <c r="T791" i="1"/>
  <c r="S791" i="1"/>
  <c r="R791" i="1"/>
  <c r="Q791" i="1"/>
  <c r="P791" i="1"/>
  <c r="O791" i="1"/>
  <c r="N791" i="1"/>
  <c r="M791" i="1"/>
  <c r="L791" i="1"/>
  <c r="K791" i="1"/>
  <c r="J791" i="1"/>
  <c r="T790" i="1"/>
  <c r="S790" i="1"/>
  <c r="R790" i="1"/>
  <c r="Q790" i="1"/>
  <c r="P790" i="1"/>
  <c r="O790" i="1"/>
  <c r="N790" i="1"/>
  <c r="M790" i="1"/>
  <c r="L790" i="1"/>
  <c r="K790" i="1"/>
  <c r="J790" i="1"/>
  <c r="T789" i="1"/>
  <c r="S789" i="1"/>
  <c r="R789" i="1"/>
  <c r="Q789" i="1"/>
  <c r="P789" i="1"/>
  <c r="O789" i="1"/>
  <c r="N789" i="1"/>
  <c r="M789" i="1"/>
  <c r="L789" i="1"/>
  <c r="K789" i="1"/>
  <c r="J789" i="1"/>
  <c r="T788" i="1"/>
  <c r="S788" i="1"/>
  <c r="R788" i="1"/>
  <c r="Q788" i="1"/>
  <c r="P788" i="1"/>
  <c r="O788" i="1"/>
  <c r="N788" i="1"/>
  <c r="M788" i="1"/>
  <c r="L788" i="1"/>
  <c r="K788" i="1"/>
  <c r="J788" i="1"/>
  <c r="T787" i="1"/>
  <c r="S787" i="1"/>
  <c r="R787" i="1"/>
  <c r="Q787" i="1"/>
  <c r="P787" i="1"/>
  <c r="O787" i="1"/>
  <c r="N787" i="1"/>
  <c r="M787" i="1"/>
  <c r="L787" i="1"/>
  <c r="K787" i="1"/>
  <c r="J787" i="1"/>
  <c r="T786" i="1"/>
  <c r="S786" i="1"/>
  <c r="R786" i="1"/>
  <c r="Q786" i="1"/>
  <c r="P786" i="1"/>
  <c r="O786" i="1"/>
  <c r="N786" i="1"/>
  <c r="M786" i="1"/>
  <c r="L786" i="1"/>
  <c r="K786" i="1"/>
  <c r="J786" i="1"/>
  <c r="T785" i="1"/>
  <c r="S785" i="1"/>
  <c r="R785" i="1"/>
  <c r="Q785" i="1"/>
  <c r="P785" i="1"/>
  <c r="O785" i="1"/>
  <c r="N785" i="1"/>
  <c r="M785" i="1"/>
  <c r="L785" i="1"/>
  <c r="K785" i="1"/>
  <c r="J785" i="1"/>
  <c r="T784" i="1"/>
  <c r="S784" i="1"/>
  <c r="R784" i="1"/>
  <c r="Q784" i="1"/>
  <c r="P784" i="1"/>
  <c r="O784" i="1"/>
  <c r="N784" i="1"/>
  <c r="M784" i="1"/>
  <c r="L784" i="1"/>
  <c r="K784" i="1"/>
  <c r="J784" i="1"/>
  <c r="T783" i="1"/>
  <c r="S783" i="1"/>
  <c r="R783" i="1"/>
  <c r="Q783" i="1"/>
  <c r="P783" i="1"/>
  <c r="O783" i="1"/>
  <c r="N783" i="1"/>
  <c r="M783" i="1"/>
  <c r="L783" i="1"/>
  <c r="K783" i="1"/>
  <c r="J783" i="1"/>
  <c r="T782" i="1"/>
  <c r="S782" i="1"/>
  <c r="R782" i="1"/>
  <c r="Q782" i="1"/>
  <c r="P782" i="1"/>
  <c r="O782" i="1"/>
  <c r="N782" i="1"/>
  <c r="M782" i="1"/>
  <c r="L782" i="1"/>
  <c r="K782" i="1"/>
  <c r="J782" i="1"/>
  <c r="T781" i="1"/>
  <c r="S781" i="1"/>
  <c r="R781" i="1"/>
  <c r="Q781" i="1"/>
  <c r="P781" i="1"/>
  <c r="O781" i="1"/>
  <c r="N781" i="1"/>
  <c r="M781" i="1"/>
  <c r="L781" i="1"/>
  <c r="K781" i="1"/>
  <c r="J781" i="1"/>
  <c r="T780" i="1"/>
  <c r="S780" i="1"/>
  <c r="R780" i="1"/>
  <c r="Q780" i="1"/>
  <c r="P780" i="1"/>
  <c r="O780" i="1"/>
  <c r="N780" i="1"/>
  <c r="M780" i="1"/>
  <c r="L780" i="1"/>
  <c r="K780" i="1"/>
  <c r="J780" i="1"/>
  <c r="T779" i="1"/>
  <c r="S779" i="1"/>
  <c r="R779" i="1"/>
  <c r="Q779" i="1"/>
  <c r="P779" i="1"/>
  <c r="O779" i="1"/>
  <c r="N779" i="1"/>
  <c r="M779" i="1"/>
  <c r="L779" i="1"/>
  <c r="K779" i="1"/>
  <c r="J779" i="1"/>
  <c r="T778" i="1"/>
  <c r="S778" i="1"/>
  <c r="R778" i="1"/>
  <c r="Q778" i="1"/>
  <c r="P778" i="1"/>
  <c r="O778" i="1"/>
  <c r="N778" i="1"/>
  <c r="M778" i="1"/>
  <c r="L778" i="1"/>
  <c r="K778" i="1"/>
  <c r="J778" i="1"/>
  <c r="T777" i="1"/>
  <c r="S777" i="1"/>
  <c r="R777" i="1"/>
  <c r="Q777" i="1"/>
  <c r="P777" i="1"/>
  <c r="O777" i="1"/>
  <c r="N777" i="1"/>
  <c r="M777" i="1"/>
  <c r="L777" i="1"/>
  <c r="K777" i="1"/>
  <c r="J777" i="1"/>
  <c r="T776" i="1"/>
  <c r="S776" i="1"/>
  <c r="R776" i="1"/>
  <c r="Q776" i="1"/>
  <c r="P776" i="1"/>
  <c r="O776" i="1"/>
  <c r="N776" i="1"/>
  <c r="M776" i="1"/>
  <c r="L776" i="1"/>
  <c r="K776" i="1"/>
  <c r="J776" i="1"/>
  <c r="T775" i="1"/>
  <c r="S775" i="1"/>
  <c r="R775" i="1"/>
  <c r="Q775" i="1"/>
  <c r="P775" i="1"/>
  <c r="O775" i="1"/>
  <c r="N775" i="1"/>
  <c r="M775" i="1"/>
  <c r="L775" i="1"/>
  <c r="K775" i="1"/>
  <c r="J775" i="1"/>
  <c r="T774" i="1"/>
  <c r="S774" i="1"/>
  <c r="R774" i="1"/>
  <c r="Q774" i="1"/>
  <c r="P774" i="1"/>
  <c r="O774" i="1"/>
  <c r="N774" i="1"/>
  <c r="M774" i="1"/>
  <c r="L774" i="1"/>
  <c r="K774" i="1"/>
  <c r="J774" i="1"/>
  <c r="T773" i="1"/>
  <c r="S773" i="1"/>
  <c r="R773" i="1"/>
  <c r="Q773" i="1"/>
  <c r="P773" i="1"/>
  <c r="O773" i="1"/>
  <c r="N773" i="1"/>
  <c r="M773" i="1"/>
  <c r="L773" i="1"/>
  <c r="K773" i="1"/>
  <c r="J773" i="1"/>
  <c r="T772" i="1"/>
  <c r="S772" i="1"/>
  <c r="R772" i="1"/>
  <c r="Q772" i="1"/>
  <c r="P772" i="1"/>
  <c r="O772" i="1"/>
  <c r="N772" i="1"/>
  <c r="M772" i="1"/>
  <c r="L772" i="1"/>
  <c r="K772" i="1"/>
  <c r="J772" i="1"/>
  <c r="T771" i="1"/>
  <c r="S771" i="1"/>
  <c r="R771" i="1"/>
  <c r="Q771" i="1"/>
  <c r="P771" i="1"/>
  <c r="O771" i="1"/>
  <c r="N771" i="1"/>
  <c r="M771" i="1"/>
  <c r="L771" i="1"/>
  <c r="K771" i="1"/>
  <c r="J771" i="1"/>
  <c r="T770" i="1"/>
  <c r="S770" i="1"/>
  <c r="R770" i="1"/>
  <c r="Q770" i="1"/>
  <c r="P770" i="1"/>
  <c r="O770" i="1"/>
  <c r="N770" i="1"/>
  <c r="M770" i="1"/>
  <c r="L770" i="1"/>
  <c r="K770" i="1"/>
  <c r="J770" i="1"/>
  <c r="T769" i="1"/>
  <c r="S769" i="1"/>
  <c r="R769" i="1"/>
  <c r="Q769" i="1"/>
  <c r="P769" i="1"/>
  <c r="O769" i="1"/>
  <c r="N769" i="1"/>
  <c r="M769" i="1"/>
  <c r="L769" i="1"/>
  <c r="K769" i="1"/>
  <c r="J769" i="1"/>
  <c r="T768" i="1"/>
  <c r="S768" i="1"/>
  <c r="R768" i="1"/>
  <c r="Q768" i="1"/>
  <c r="P768" i="1"/>
  <c r="O768" i="1"/>
  <c r="N768" i="1"/>
  <c r="M768" i="1"/>
  <c r="L768" i="1"/>
  <c r="K768" i="1"/>
  <c r="J768" i="1"/>
  <c r="T767" i="1"/>
  <c r="S767" i="1"/>
  <c r="R767" i="1"/>
  <c r="Q767" i="1"/>
  <c r="P767" i="1"/>
  <c r="O767" i="1"/>
  <c r="N767" i="1"/>
  <c r="M767" i="1"/>
  <c r="L767" i="1"/>
  <c r="K767" i="1"/>
  <c r="J767" i="1"/>
  <c r="T766" i="1"/>
  <c r="S766" i="1"/>
  <c r="R766" i="1"/>
  <c r="Q766" i="1"/>
  <c r="P766" i="1"/>
  <c r="O766" i="1"/>
  <c r="N766" i="1"/>
  <c r="M766" i="1"/>
  <c r="L766" i="1"/>
  <c r="K766" i="1"/>
  <c r="J766" i="1"/>
  <c r="T765" i="1"/>
  <c r="S765" i="1"/>
  <c r="R765" i="1"/>
  <c r="Q765" i="1"/>
  <c r="P765" i="1"/>
  <c r="O765" i="1"/>
  <c r="N765" i="1"/>
  <c r="M765" i="1"/>
  <c r="L765" i="1"/>
  <c r="K765" i="1"/>
  <c r="J765" i="1"/>
  <c r="T764" i="1"/>
  <c r="S764" i="1"/>
  <c r="R764" i="1"/>
  <c r="Q764" i="1"/>
  <c r="P764" i="1"/>
  <c r="O764" i="1"/>
  <c r="N764" i="1"/>
  <c r="M764" i="1"/>
  <c r="L764" i="1"/>
  <c r="K764" i="1"/>
  <c r="J764" i="1"/>
  <c r="T763" i="1"/>
  <c r="S763" i="1"/>
  <c r="R763" i="1"/>
  <c r="Q763" i="1"/>
  <c r="P763" i="1"/>
  <c r="O763" i="1"/>
  <c r="N763" i="1"/>
  <c r="M763" i="1"/>
  <c r="L763" i="1"/>
  <c r="K763" i="1"/>
  <c r="J763" i="1"/>
  <c r="T762" i="1"/>
  <c r="S762" i="1"/>
  <c r="R762" i="1"/>
  <c r="Q762" i="1"/>
  <c r="P762" i="1"/>
  <c r="O762" i="1"/>
  <c r="N762" i="1"/>
  <c r="M762" i="1"/>
  <c r="L762" i="1"/>
  <c r="K762" i="1"/>
  <c r="J762" i="1"/>
  <c r="T761" i="1"/>
  <c r="S761" i="1"/>
  <c r="R761" i="1"/>
  <c r="Q761" i="1"/>
  <c r="P761" i="1"/>
  <c r="O761" i="1"/>
  <c r="N761" i="1"/>
  <c r="M761" i="1"/>
  <c r="L761" i="1"/>
  <c r="K761" i="1"/>
  <c r="J761" i="1"/>
  <c r="T760" i="1"/>
  <c r="S760" i="1"/>
  <c r="R760" i="1"/>
  <c r="Q760" i="1"/>
  <c r="P760" i="1"/>
  <c r="O760" i="1"/>
  <c r="N760" i="1"/>
  <c r="M760" i="1"/>
  <c r="L760" i="1"/>
  <c r="K760" i="1"/>
  <c r="J760" i="1"/>
  <c r="T759" i="1"/>
  <c r="S759" i="1"/>
  <c r="R759" i="1"/>
  <c r="Q759" i="1"/>
  <c r="P759" i="1"/>
  <c r="O759" i="1"/>
  <c r="N759" i="1"/>
  <c r="M759" i="1"/>
  <c r="L759" i="1"/>
  <c r="K759" i="1"/>
  <c r="J759" i="1"/>
  <c r="T758" i="1"/>
  <c r="S758" i="1"/>
  <c r="R758" i="1"/>
  <c r="Q758" i="1"/>
  <c r="P758" i="1"/>
  <c r="O758" i="1"/>
  <c r="N758" i="1"/>
  <c r="M758" i="1"/>
  <c r="L758" i="1"/>
  <c r="K758" i="1"/>
  <c r="J758" i="1"/>
  <c r="T757" i="1"/>
  <c r="S757" i="1"/>
  <c r="R757" i="1"/>
  <c r="Q757" i="1"/>
  <c r="P757" i="1"/>
  <c r="O757" i="1"/>
  <c r="N757" i="1"/>
  <c r="M757" i="1"/>
  <c r="L757" i="1"/>
  <c r="K757" i="1"/>
  <c r="J757" i="1"/>
  <c r="T756" i="1"/>
  <c r="S756" i="1"/>
  <c r="R756" i="1"/>
  <c r="Q756" i="1"/>
  <c r="P756" i="1"/>
  <c r="O756" i="1"/>
  <c r="N756" i="1"/>
  <c r="M756" i="1"/>
  <c r="L756" i="1"/>
  <c r="K756" i="1"/>
  <c r="J756" i="1"/>
  <c r="T755" i="1"/>
  <c r="S755" i="1"/>
  <c r="R755" i="1"/>
  <c r="Q755" i="1"/>
  <c r="P755" i="1"/>
  <c r="O755" i="1"/>
  <c r="N755" i="1"/>
  <c r="M755" i="1"/>
  <c r="L755" i="1"/>
  <c r="K755" i="1"/>
  <c r="J755" i="1"/>
  <c r="T754" i="1"/>
  <c r="S754" i="1"/>
  <c r="R754" i="1"/>
  <c r="Q754" i="1"/>
  <c r="P754" i="1"/>
  <c r="O754" i="1"/>
  <c r="N754" i="1"/>
  <c r="M754" i="1"/>
  <c r="L754" i="1"/>
  <c r="K754" i="1"/>
  <c r="J754" i="1"/>
  <c r="T753" i="1"/>
  <c r="S753" i="1"/>
  <c r="R753" i="1"/>
  <c r="Q753" i="1"/>
  <c r="P753" i="1"/>
  <c r="O753" i="1"/>
  <c r="N753" i="1"/>
  <c r="M753" i="1"/>
  <c r="L753" i="1"/>
  <c r="K753" i="1"/>
  <c r="J753" i="1"/>
  <c r="T752" i="1"/>
  <c r="S752" i="1"/>
  <c r="R752" i="1"/>
  <c r="Q752" i="1"/>
  <c r="P752" i="1"/>
  <c r="O752" i="1"/>
  <c r="N752" i="1"/>
  <c r="M752" i="1"/>
  <c r="L752" i="1"/>
  <c r="K752" i="1"/>
  <c r="J752" i="1"/>
  <c r="T751" i="1"/>
  <c r="S751" i="1"/>
  <c r="R751" i="1"/>
  <c r="Q751" i="1"/>
  <c r="P751" i="1"/>
  <c r="O751" i="1"/>
  <c r="N751" i="1"/>
  <c r="M751" i="1"/>
  <c r="L751" i="1"/>
  <c r="K751" i="1"/>
  <c r="J751" i="1"/>
  <c r="T750" i="1"/>
  <c r="S750" i="1"/>
  <c r="R750" i="1"/>
  <c r="Q750" i="1"/>
  <c r="P750" i="1"/>
  <c r="O750" i="1"/>
  <c r="N750" i="1"/>
  <c r="M750" i="1"/>
  <c r="L750" i="1"/>
  <c r="K750" i="1"/>
  <c r="J750" i="1"/>
  <c r="T749" i="1"/>
  <c r="S749" i="1"/>
  <c r="R749" i="1"/>
  <c r="Q749" i="1"/>
  <c r="P749" i="1"/>
  <c r="O749" i="1"/>
  <c r="N749" i="1"/>
  <c r="M749" i="1"/>
  <c r="L749" i="1"/>
  <c r="K749" i="1"/>
  <c r="J749" i="1"/>
  <c r="T748" i="1"/>
  <c r="S748" i="1"/>
  <c r="R748" i="1"/>
  <c r="Q748" i="1"/>
  <c r="P748" i="1"/>
  <c r="O748" i="1"/>
  <c r="N748" i="1"/>
  <c r="M748" i="1"/>
  <c r="L748" i="1"/>
  <c r="K748" i="1"/>
  <c r="J748" i="1"/>
  <c r="T747" i="1"/>
  <c r="S747" i="1"/>
  <c r="R747" i="1"/>
  <c r="Q747" i="1"/>
  <c r="P747" i="1"/>
  <c r="O747" i="1"/>
  <c r="N747" i="1"/>
  <c r="M747" i="1"/>
  <c r="L747" i="1"/>
  <c r="K747" i="1"/>
  <c r="J747" i="1"/>
  <c r="T746" i="1"/>
  <c r="S746" i="1"/>
  <c r="R746" i="1"/>
  <c r="Q746" i="1"/>
  <c r="P746" i="1"/>
  <c r="O746" i="1"/>
  <c r="N746" i="1"/>
  <c r="M746" i="1"/>
  <c r="L746" i="1"/>
  <c r="K746" i="1"/>
  <c r="J746" i="1"/>
  <c r="T745" i="1"/>
  <c r="S745" i="1"/>
  <c r="R745" i="1"/>
  <c r="Q745" i="1"/>
  <c r="P745" i="1"/>
  <c r="O745" i="1"/>
  <c r="N745" i="1"/>
  <c r="M745" i="1"/>
  <c r="L745" i="1"/>
  <c r="K745" i="1"/>
  <c r="J745" i="1"/>
  <c r="T744" i="1"/>
  <c r="S744" i="1"/>
  <c r="R744" i="1"/>
  <c r="Q744" i="1"/>
  <c r="P744" i="1"/>
  <c r="O744" i="1"/>
  <c r="N744" i="1"/>
  <c r="M744" i="1"/>
  <c r="L744" i="1"/>
  <c r="K744" i="1"/>
  <c r="J744" i="1"/>
  <c r="T743" i="1"/>
  <c r="S743" i="1"/>
  <c r="R743" i="1"/>
  <c r="Q743" i="1"/>
  <c r="P743" i="1"/>
  <c r="O743" i="1"/>
  <c r="N743" i="1"/>
  <c r="M743" i="1"/>
  <c r="L743" i="1"/>
  <c r="K743" i="1"/>
  <c r="J743" i="1"/>
  <c r="T742" i="1"/>
  <c r="S742" i="1"/>
  <c r="R742" i="1"/>
  <c r="Q742" i="1"/>
  <c r="P742" i="1"/>
  <c r="O742" i="1"/>
  <c r="N742" i="1"/>
  <c r="M742" i="1"/>
  <c r="L742" i="1"/>
  <c r="K742" i="1"/>
  <c r="J742" i="1"/>
  <c r="T741" i="1"/>
  <c r="S741" i="1"/>
  <c r="R741" i="1"/>
  <c r="Q741" i="1"/>
  <c r="P741" i="1"/>
  <c r="O741" i="1"/>
  <c r="N741" i="1"/>
  <c r="M741" i="1"/>
  <c r="L741" i="1"/>
  <c r="K741" i="1"/>
  <c r="J741" i="1"/>
  <c r="T740" i="1"/>
  <c r="S740" i="1"/>
  <c r="R740" i="1"/>
  <c r="Q740" i="1"/>
  <c r="P740" i="1"/>
  <c r="O740" i="1"/>
  <c r="N740" i="1"/>
  <c r="M740" i="1"/>
  <c r="L740" i="1"/>
  <c r="K740" i="1"/>
  <c r="J740" i="1"/>
  <c r="T739" i="1"/>
  <c r="S739" i="1"/>
  <c r="R739" i="1"/>
  <c r="Q739" i="1"/>
  <c r="P739" i="1"/>
  <c r="O739" i="1"/>
  <c r="N739" i="1"/>
  <c r="M739" i="1"/>
  <c r="L739" i="1"/>
  <c r="K739" i="1"/>
  <c r="J739" i="1"/>
  <c r="T738" i="1"/>
  <c r="S738" i="1"/>
  <c r="R738" i="1"/>
  <c r="Q738" i="1"/>
  <c r="P738" i="1"/>
  <c r="O738" i="1"/>
  <c r="N738" i="1"/>
  <c r="M738" i="1"/>
  <c r="L738" i="1"/>
  <c r="K738" i="1"/>
  <c r="J738" i="1"/>
  <c r="T737" i="1"/>
  <c r="S737" i="1"/>
  <c r="R737" i="1"/>
  <c r="Q737" i="1"/>
  <c r="P737" i="1"/>
  <c r="O737" i="1"/>
  <c r="N737" i="1"/>
  <c r="M737" i="1"/>
  <c r="L737" i="1"/>
  <c r="K737" i="1"/>
  <c r="J737" i="1"/>
  <c r="T736" i="1"/>
  <c r="S736" i="1"/>
  <c r="R736" i="1"/>
  <c r="Q736" i="1"/>
  <c r="P736" i="1"/>
  <c r="O736" i="1"/>
  <c r="N736" i="1"/>
  <c r="M736" i="1"/>
  <c r="L736" i="1"/>
  <c r="K736" i="1"/>
  <c r="J736" i="1"/>
  <c r="T735" i="1"/>
  <c r="S735" i="1"/>
  <c r="R735" i="1"/>
  <c r="Q735" i="1"/>
  <c r="P735" i="1"/>
  <c r="O735" i="1"/>
  <c r="N735" i="1"/>
  <c r="M735" i="1"/>
  <c r="L735" i="1"/>
  <c r="K735" i="1"/>
  <c r="J735" i="1"/>
  <c r="T734" i="1"/>
  <c r="S734" i="1"/>
  <c r="R734" i="1"/>
  <c r="Q734" i="1"/>
  <c r="P734" i="1"/>
  <c r="O734" i="1"/>
  <c r="N734" i="1"/>
  <c r="M734" i="1"/>
  <c r="L734" i="1"/>
  <c r="K734" i="1"/>
  <c r="J734" i="1"/>
  <c r="T733" i="1"/>
  <c r="S733" i="1"/>
  <c r="R733" i="1"/>
  <c r="Q733" i="1"/>
  <c r="P733" i="1"/>
  <c r="O733" i="1"/>
  <c r="N733" i="1"/>
  <c r="M733" i="1"/>
  <c r="L733" i="1"/>
  <c r="K733" i="1"/>
  <c r="J733" i="1"/>
  <c r="T732" i="1"/>
  <c r="S732" i="1"/>
  <c r="R732" i="1"/>
  <c r="Q732" i="1"/>
  <c r="P732" i="1"/>
  <c r="O732" i="1"/>
  <c r="N732" i="1"/>
  <c r="M732" i="1"/>
  <c r="L732" i="1"/>
  <c r="K732" i="1"/>
  <c r="J732" i="1"/>
  <c r="T731" i="1"/>
  <c r="S731" i="1"/>
  <c r="R731" i="1"/>
  <c r="Q731" i="1"/>
  <c r="P731" i="1"/>
  <c r="O731" i="1"/>
  <c r="N731" i="1"/>
  <c r="M731" i="1"/>
  <c r="L731" i="1"/>
  <c r="K731" i="1"/>
  <c r="J731" i="1"/>
  <c r="T730" i="1"/>
  <c r="S730" i="1"/>
  <c r="R730" i="1"/>
  <c r="Q730" i="1"/>
  <c r="P730" i="1"/>
  <c r="O730" i="1"/>
  <c r="N730" i="1"/>
  <c r="M730" i="1"/>
  <c r="L730" i="1"/>
  <c r="K730" i="1"/>
  <c r="J730" i="1"/>
  <c r="T729" i="1"/>
  <c r="S729" i="1"/>
  <c r="R729" i="1"/>
  <c r="Q729" i="1"/>
  <c r="P729" i="1"/>
  <c r="O729" i="1"/>
  <c r="N729" i="1"/>
  <c r="M729" i="1"/>
  <c r="L729" i="1"/>
  <c r="K729" i="1"/>
  <c r="J729" i="1"/>
  <c r="T728" i="1"/>
  <c r="S728" i="1"/>
  <c r="R728" i="1"/>
  <c r="Q728" i="1"/>
  <c r="P728" i="1"/>
  <c r="O728" i="1"/>
  <c r="N728" i="1"/>
  <c r="M728" i="1"/>
  <c r="L728" i="1"/>
  <c r="K728" i="1"/>
  <c r="J728" i="1"/>
  <c r="T727" i="1"/>
  <c r="S727" i="1"/>
  <c r="R727" i="1"/>
  <c r="Q727" i="1"/>
  <c r="P727" i="1"/>
  <c r="O727" i="1"/>
  <c r="N727" i="1"/>
  <c r="M727" i="1"/>
  <c r="L727" i="1"/>
  <c r="K727" i="1"/>
  <c r="J727" i="1"/>
  <c r="T726" i="1"/>
  <c r="S726" i="1"/>
  <c r="R726" i="1"/>
  <c r="Q726" i="1"/>
  <c r="P726" i="1"/>
  <c r="O726" i="1"/>
  <c r="N726" i="1"/>
  <c r="M726" i="1"/>
  <c r="L726" i="1"/>
  <c r="K726" i="1"/>
  <c r="J726" i="1"/>
  <c r="T725" i="1"/>
  <c r="S725" i="1"/>
  <c r="R725" i="1"/>
  <c r="Q725" i="1"/>
  <c r="P725" i="1"/>
  <c r="O725" i="1"/>
  <c r="N725" i="1"/>
  <c r="M725" i="1"/>
  <c r="L725" i="1"/>
  <c r="K725" i="1"/>
  <c r="J725" i="1"/>
  <c r="T724" i="1"/>
  <c r="S724" i="1"/>
  <c r="R724" i="1"/>
  <c r="Q724" i="1"/>
  <c r="P724" i="1"/>
  <c r="O724" i="1"/>
  <c r="N724" i="1"/>
  <c r="M724" i="1"/>
  <c r="L724" i="1"/>
  <c r="K724" i="1"/>
  <c r="J724" i="1"/>
  <c r="T723" i="1"/>
  <c r="S723" i="1"/>
  <c r="R723" i="1"/>
  <c r="Q723" i="1"/>
  <c r="P723" i="1"/>
  <c r="O723" i="1"/>
  <c r="N723" i="1"/>
  <c r="M723" i="1"/>
  <c r="L723" i="1"/>
  <c r="K723" i="1"/>
  <c r="J723" i="1"/>
  <c r="T722" i="1"/>
  <c r="S722" i="1"/>
  <c r="R722" i="1"/>
  <c r="Q722" i="1"/>
  <c r="P722" i="1"/>
  <c r="O722" i="1"/>
  <c r="N722" i="1"/>
  <c r="M722" i="1"/>
  <c r="L722" i="1"/>
  <c r="K722" i="1"/>
  <c r="J722" i="1"/>
  <c r="T721" i="1"/>
  <c r="S721" i="1"/>
  <c r="R721" i="1"/>
  <c r="Q721" i="1"/>
  <c r="P721" i="1"/>
  <c r="O721" i="1"/>
  <c r="N721" i="1"/>
  <c r="M721" i="1"/>
  <c r="L721" i="1"/>
  <c r="K721" i="1"/>
  <c r="J721" i="1"/>
  <c r="T720" i="1"/>
  <c r="S720" i="1"/>
  <c r="R720" i="1"/>
  <c r="Q720" i="1"/>
  <c r="P720" i="1"/>
  <c r="O720" i="1"/>
  <c r="N720" i="1"/>
  <c r="M720" i="1"/>
  <c r="L720" i="1"/>
  <c r="K720" i="1"/>
  <c r="J720" i="1"/>
  <c r="T719" i="1"/>
  <c r="S719" i="1"/>
  <c r="R719" i="1"/>
  <c r="Q719" i="1"/>
  <c r="P719" i="1"/>
  <c r="O719" i="1"/>
  <c r="N719" i="1"/>
  <c r="M719" i="1"/>
  <c r="L719" i="1"/>
  <c r="K719" i="1"/>
  <c r="J719" i="1"/>
  <c r="T718" i="1"/>
  <c r="S718" i="1"/>
  <c r="R718" i="1"/>
  <c r="Q718" i="1"/>
  <c r="P718" i="1"/>
  <c r="O718" i="1"/>
  <c r="N718" i="1"/>
  <c r="M718" i="1"/>
  <c r="L718" i="1"/>
  <c r="K718" i="1"/>
  <c r="J718" i="1"/>
  <c r="T717" i="1"/>
  <c r="S717" i="1"/>
  <c r="R717" i="1"/>
  <c r="Q717" i="1"/>
  <c r="P717" i="1"/>
  <c r="O717" i="1"/>
  <c r="N717" i="1"/>
  <c r="M717" i="1"/>
  <c r="L717" i="1"/>
  <c r="K717" i="1"/>
  <c r="J717" i="1"/>
  <c r="T716" i="1"/>
  <c r="S716" i="1"/>
  <c r="R716" i="1"/>
  <c r="Q716" i="1"/>
  <c r="P716" i="1"/>
  <c r="O716" i="1"/>
  <c r="N716" i="1"/>
  <c r="M716" i="1"/>
  <c r="L716" i="1"/>
  <c r="K716" i="1"/>
  <c r="J716" i="1"/>
  <c r="T715" i="1"/>
  <c r="S715" i="1"/>
  <c r="R715" i="1"/>
  <c r="Q715" i="1"/>
  <c r="P715" i="1"/>
  <c r="O715" i="1"/>
  <c r="N715" i="1"/>
  <c r="M715" i="1"/>
  <c r="L715" i="1"/>
  <c r="K715" i="1"/>
  <c r="J715" i="1"/>
  <c r="T714" i="1"/>
  <c r="S714" i="1"/>
  <c r="R714" i="1"/>
  <c r="Q714" i="1"/>
  <c r="P714" i="1"/>
  <c r="O714" i="1"/>
  <c r="N714" i="1"/>
  <c r="M714" i="1"/>
  <c r="L714" i="1"/>
  <c r="K714" i="1"/>
  <c r="J714" i="1"/>
  <c r="T713" i="1"/>
  <c r="S713" i="1"/>
  <c r="R713" i="1"/>
  <c r="Q713" i="1"/>
  <c r="P713" i="1"/>
  <c r="O713" i="1"/>
  <c r="N713" i="1"/>
  <c r="M713" i="1"/>
  <c r="L713" i="1"/>
  <c r="K713" i="1"/>
  <c r="J713" i="1"/>
  <c r="T712" i="1"/>
  <c r="S712" i="1"/>
  <c r="R712" i="1"/>
  <c r="Q712" i="1"/>
  <c r="P712" i="1"/>
  <c r="O712" i="1"/>
  <c r="N712" i="1"/>
  <c r="M712" i="1"/>
  <c r="L712" i="1"/>
  <c r="K712" i="1"/>
  <c r="J712" i="1"/>
  <c r="T711" i="1"/>
  <c r="S711" i="1"/>
  <c r="R711" i="1"/>
  <c r="Q711" i="1"/>
  <c r="P711" i="1"/>
  <c r="O711" i="1"/>
  <c r="N711" i="1"/>
  <c r="M711" i="1"/>
  <c r="L711" i="1"/>
  <c r="K711" i="1"/>
  <c r="J711" i="1"/>
  <c r="T710" i="1"/>
  <c r="S710" i="1"/>
  <c r="R710" i="1"/>
  <c r="Q710" i="1"/>
  <c r="P710" i="1"/>
  <c r="O710" i="1"/>
  <c r="N710" i="1"/>
  <c r="M710" i="1"/>
  <c r="L710" i="1"/>
  <c r="K710" i="1"/>
  <c r="J710" i="1"/>
  <c r="T709" i="1"/>
  <c r="S709" i="1"/>
  <c r="R709" i="1"/>
  <c r="Q709" i="1"/>
  <c r="P709" i="1"/>
  <c r="O709" i="1"/>
  <c r="N709" i="1"/>
  <c r="M709" i="1"/>
  <c r="L709" i="1"/>
  <c r="K709" i="1"/>
  <c r="J709" i="1"/>
  <c r="T708" i="1"/>
  <c r="S708" i="1"/>
  <c r="R708" i="1"/>
  <c r="Q708" i="1"/>
  <c r="P708" i="1"/>
  <c r="O708" i="1"/>
  <c r="N708" i="1"/>
  <c r="M708" i="1"/>
  <c r="L708" i="1"/>
  <c r="K708" i="1"/>
  <c r="J708" i="1"/>
  <c r="T707" i="1"/>
  <c r="S707" i="1"/>
  <c r="R707" i="1"/>
  <c r="Q707" i="1"/>
  <c r="P707" i="1"/>
  <c r="O707" i="1"/>
  <c r="N707" i="1"/>
  <c r="M707" i="1"/>
  <c r="L707" i="1"/>
  <c r="K707" i="1"/>
  <c r="J707" i="1"/>
  <c r="T706" i="1"/>
  <c r="S706" i="1"/>
  <c r="R706" i="1"/>
  <c r="Q706" i="1"/>
  <c r="P706" i="1"/>
  <c r="O706" i="1"/>
  <c r="N706" i="1"/>
  <c r="M706" i="1"/>
  <c r="L706" i="1"/>
  <c r="K706" i="1"/>
  <c r="J706" i="1"/>
  <c r="T705" i="1"/>
  <c r="S705" i="1"/>
  <c r="R705" i="1"/>
  <c r="Q705" i="1"/>
  <c r="P705" i="1"/>
  <c r="O705" i="1"/>
  <c r="N705" i="1"/>
  <c r="M705" i="1"/>
  <c r="L705" i="1"/>
  <c r="K705" i="1"/>
  <c r="J705" i="1"/>
  <c r="T704" i="1"/>
  <c r="S704" i="1"/>
  <c r="R704" i="1"/>
  <c r="Q704" i="1"/>
  <c r="P704" i="1"/>
  <c r="O704" i="1"/>
  <c r="N704" i="1"/>
  <c r="M704" i="1"/>
  <c r="L704" i="1"/>
  <c r="K704" i="1"/>
  <c r="J704" i="1"/>
  <c r="T703" i="1"/>
  <c r="S703" i="1"/>
  <c r="R703" i="1"/>
  <c r="Q703" i="1"/>
  <c r="P703" i="1"/>
  <c r="O703" i="1"/>
  <c r="N703" i="1"/>
  <c r="M703" i="1"/>
  <c r="L703" i="1"/>
  <c r="K703" i="1"/>
  <c r="J703" i="1"/>
  <c r="T702" i="1"/>
  <c r="S702" i="1"/>
  <c r="R702" i="1"/>
  <c r="Q702" i="1"/>
  <c r="P702" i="1"/>
  <c r="O702" i="1"/>
  <c r="N702" i="1"/>
  <c r="M702" i="1"/>
  <c r="L702" i="1"/>
  <c r="K702" i="1"/>
  <c r="J702" i="1"/>
  <c r="T701" i="1"/>
  <c r="S701" i="1"/>
  <c r="R701" i="1"/>
  <c r="Q701" i="1"/>
  <c r="P701" i="1"/>
  <c r="O701" i="1"/>
  <c r="N701" i="1"/>
  <c r="M701" i="1"/>
  <c r="L701" i="1"/>
  <c r="K701" i="1"/>
  <c r="J701" i="1"/>
  <c r="T700" i="1"/>
  <c r="S700" i="1"/>
  <c r="R700" i="1"/>
  <c r="Q700" i="1"/>
  <c r="P700" i="1"/>
  <c r="O700" i="1"/>
  <c r="N700" i="1"/>
  <c r="M700" i="1"/>
  <c r="L700" i="1"/>
  <c r="K700" i="1"/>
  <c r="J700" i="1"/>
  <c r="T699" i="1"/>
  <c r="S699" i="1"/>
  <c r="R699" i="1"/>
  <c r="Q699" i="1"/>
  <c r="P699" i="1"/>
  <c r="O699" i="1"/>
  <c r="N699" i="1"/>
  <c r="M699" i="1"/>
  <c r="L699" i="1"/>
  <c r="K699" i="1"/>
  <c r="J699" i="1"/>
  <c r="T698" i="1"/>
  <c r="S698" i="1"/>
  <c r="R698" i="1"/>
  <c r="Q698" i="1"/>
  <c r="P698" i="1"/>
  <c r="O698" i="1"/>
  <c r="N698" i="1"/>
  <c r="M698" i="1"/>
  <c r="L698" i="1"/>
  <c r="K698" i="1"/>
  <c r="J698" i="1"/>
  <c r="T697" i="1"/>
  <c r="S697" i="1"/>
  <c r="R697" i="1"/>
  <c r="Q697" i="1"/>
  <c r="P697" i="1"/>
  <c r="O697" i="1"/>
  <c r="N697" i="1"/>
  <c r="M697" i="1"/>
  <c r="L697" i="1"/>
  <c r="K697" i="1"/>
  <c r="J697" i="1"/>
  <c r="T696" i="1"/>
  <c r="S696" i="1"/>
  <c r="R696" i="1"/>
  <c r="Q696" i="1"/>
  <c r="P696" i="1"/>
  <c r="O696" i="1"/>
  <c r="N696" i="1"/>
  <c r="M696" i="1"/>
  <c r="L696" i="1"/>
  <c r="K696" i="1"/>
  <c r="J696" i="1"/>
  <c r="T695" i="1"/>
  <c r="S695" i="1"/>
  <c r="R695" i="1"/>
  <c r="Q695" i="1"/>
  <c r="P695" i="1"/>
  <c r="O695" i="1"/>
  <c r="N695" i="1"/>
  <c r="M695" i="1"/>
  <c r="L695" i="1"/>
  <c r="K695" i="1"/>
  <c r="J695" i="1"/>
  <c r="T694" i="1"/>
  <c r="S694" i="1"/>
  <c r="R694" i="1"/>
  <c r="Q694" i="1"/>
  <c r="P694" i="1"/>
  <c r="O694" i="1"/>
  <c r="N694" i="1"/>
  <c r="M694" i="1"/>
  <c r="L694" i="1"/>
  <c r="K694" i="1"/>
  <c r="J694" i="1"/>
  <c r="T693" i="1"/>
  <c r="S693" i="1"/>
  <c r="R693" i="1"/>
  <c r="Q693" i="1"/>
  <c r="P693" i="1"/>
  <c r="O693" i="1"/>
  <c r="N693" i="1"/>
  <c r="M693" i="1"/>
  <c r="L693" i="1"/>
  <c r="K693" i="1"/>
  <c r="J693" i="1"/>
  <c r="T692" i="1"/>
  <c r="S692" i="1"/>
  <c r="R692" i="1"/>
  <c r="Q692" i="1"/>
  <c r="P692" i="1"/>
  <c r="O692" i="1"/>
  <c r="N692" i="1"/>
  <c r="M692" i="1"/>
  <c r="L692" i="1"/>
  <c r="K692" i="1"/>
  <c r="J692" i="1"/>
  <c r="T691" i="1"/>
  <c r="S691" i="1"/>
  <c r="R691" i="1"/>
  <c r="Q691" i="1"/>
  <c r="P691" i="1"/>
  <c r="O691" i="1"/>
  <c r="N691" i="1"/>
  <c r="M691" i="1"/>
  <c r="L691" i="1"/>
  <c r="K691" i="1"/>
  <c r="J691" i="1"/>
  <c r="T690" i="1"/>
  <c r="S690" i="1"/>
  <c r="R690" i="1"/>
  <c r="Q690" i="1"/>
  <c r="P690" i="1"/>
  <c r="O690" i="1"/>
  <c r="N690" i="1"/>
  <c r="M690" i="1"/>
  <c r="L690" i="1"/>
  <c r="K690" i="1"/>
  <c r="J690" i="1"/>
  <c r="T689" i="1"/>
  <c r="S689" i="1"/>
  <c r="R689" i="1"/>
  <c r="Q689" i="1"/>
  <c r="P689" i="1"/>
  <c r="O689" i="1"/>
  <c r="N689" i="1"/>
  <c r="M689" i="1"/>
  <c r="L689" i="1"/>
  <c r="K689" i="1"/>
  <c r="J689" i="1"/>
  <c r="T688" i="1"/>
  <c r="S688" i="1"/>
  <c r="R688" i="1"/>
  <c r="Q688" i="1"/>
  <c r="P688" i="1"/>
  <c r="O688" i="1"/>
  <c r="N688" i="1"/>
  <c r="M688" i="1"/>
  <c r="L688" i="1"/>
  <c r="K688" i="1"/>
  <c r="J688" i="1"/>
  <c r="T687" i="1"/>
  <c r="S687" i="1"/>
  <c r="R687" i="1"/>
  <c r="Q687" i="1"/>
  <c r="P687" i="1"/>
  <c r="O687" i="1"/>
  <c r="N687" i="1"/>
  <c r="M687" i="1"/>
  <c r="L687" i="1"/>
  <c r="K687" i="1"/>
  <c r="J687" i="1"/>
  <c r="T686" i="1"/>
  <c r="S686" i="1"/>
  <c r="R686" i="1"/>
  <c r="Q686" i="1"/>
  <c r="P686" i="1"/>
  <c r="O686" i="1"/>
  <c r="N686" i="1"/>
  <c r="M686" i="1"/>
  <c r="L686" i="1"/>
  <c r="K686" i="1"/>
  <c r="J686" i="1"/>
  <c r="T685" i="1"/>
  <c r="S685" i="1"/>
  <c r="R685" i="1"/>
  <c r="Q685" i="1"/>
  <c r="P685" i="1"/>
  <c r="O685" i="1"/>
  <c r="N685" i="1"/>
  <c r="M685" i="1"/>
  <c r="L685" i="1"/>
  <c r="K685" i="1"/>
  <c r="J685" i="1"/>
  <c r="T684" i="1"/>
  <c r="S684" i="1"/>
  <c r="R684" i="1"/>
  <c r="Q684" i="1"/>
  <c r="P684" i="1"/>
  <c r="O684" i="1"/>
  <c r="N684" i="1"/>
  <c r="M684" i="1"/>
  <c r="L684" i="1"/>
  <c r="K684" i="1"/>
  <c r="J684" i="1"/>
  <c r="T683" i="1"/>
  <c r="S683" i="1"/>
  <c r="R683" i="1"/>
  <c r="Q683" i="1"/>
  <c r="P683" i="1"/>
  <c r="O683" i="1"/>
  <c r="N683" i="1"/>
  <c r="M683" i="1"/>
  <c r="L683" i="1"/>
  <c r="K683" i="1"/>
  <c r="J683" i="1"/>
  <c r="T682" i="1"/>
  <c r="S682" i="1"/>
  <c r="R682" i="1"/>
  <c r="Q682" i="1"/>
  <c r="P682" i="1"/>
  <c r="O682" i="1"/>
  <c r="N682" i="1"/>
  <c r="M682" i="1"/>
  <c r="L682" i="1"/>
  <c r="K682" i="1"/>
  <c r="J682" i="1"/>
  <c r="T681" i="1"/>
  <c r="S681" i="1"/>
  <c r="R681" i="1"/>
  <c r="Q681" i="1"/>
  <c r="P681" i="1"/>
  <c r="O681" i="1"/>
  <c r="N681" i="1"/>
  <c r="M681" i="1"/>
  <c r="L681" i="1"/>
  <c r="K681" i="1"/>
  <c r="J681" i="1"/>
  <c r="T680" i="1"/>
  <c r="S680" i="1"/>
  <c r="R680" i="1"/>
  <c r="Q680" i="1"/>
  <c r="P680" i="1"/>
  <c r="O680" i="1"/>
  <c r="N680" i="1"/>
  <c r="M680" i="1"/>
  <c r="L680" i="1"/>
  <c r="K680" i="1"/>
  <c r="J680" i="1"/>
  <c r="T679" i="1"/>
  <c r="S679" i="1"/>
  <c r="R679" i="1"/>
  <c r="Q679" i="1"/>
  <c r="P679" i="1"/>
  <c r="O679" i="1"/>
  <c r="N679" i="1"/>
  <c r="M679" i="1"/>
  <c r="L679" i="1"/>
  <c r="K679" i="1"/>
  <c r="J679" i="1"/>
  <c r="T678" i="1"/>
  <c r="S678" i="1"/>
  <c r="R678" i="1"/>
  <c r="Q678" i="1"/>
  <c r="P678" i="1"/>
  <c r="O678" i="1"/>
  <c r="N678" i="1"/>
  <c r="M678" i="1"/>
  <c r="L678" i="1"/>
  <c r="K678" i="1"/>
  <c r="J678" i="1"/>
  <c r="T677" i="1"/>
  <c r="S677" i="1"/>
  <c r="R677" i="1"/>
  <c r="Q677" i="1"/>
  <c r="P677" i="1"/>
  <c r="O677" i="1"/>
  <c r="N677" i="1"/>
  <c r="M677" i="1"/>
  <c r="L677" i="1"/>
  <c r="K677" i="1"/>
  <c r="J677" i="1"/>
  <c r="T676" i="1"/>
  <c r="S676" i="1"/>
  <c r="R676" i="1"/>
  <c r="Q676" i="1"/>
  <c r="P676" i="1"/>
  <c r="O676" i="1"/>
  <c r="N676" i="1"/>
  <c r="M676" i="1"/>
  <c r="L676" i="1"/>
  <c r="K676" i="1"/>
  <c r="J676" i="1"/>
  <c r="T675" i="1"/>
  <c r="S675" i="1"/>
  <c r="R675" i="1"/>
  <c r="Q675" i="1"/>
  <c r="P675" i="1"/>
  <c r="O675" i="1"/>
  <c r="N675" i="1"/>
  <c r="M675" i="1"/>
  <c r="L675" i="1"/>
  <c r="K675" i="1"/>
  <c r="J675" i="1"/>
  <c r="T674" i="1"/>
  <c r="S674" i="1"/>
  <c r="R674" i="1"/>
  <c r="Q674" i="1"/>
  <c r="P674" i="1"/>
  <c r="O674" i="1"/>
  <c r="N674" i="1"/>
  <c r="M674" i="1"/>
  <c r="L674" i="1"/>
  <c r="K674" i="1"/>
  <c r="J674" i="1"/>
  <c r="T673" i="1"/>
  <c r="S673" i="1"/>
  <c r="R673" i="1"/>
  <c r="Q673" i="1"/>
  <c r="P673" i="1"/>
  <c r="O673" i="1"/>
  <c r="N673" i="1"/>
  <c r="M673" i="1"/>
  <c r="L673" i="1"/>
  <c r="K673" i="1"/>
  <c r="J673" i="1"/>
  <c r="T672" i="1"/>
  <c r="S672" i="1"/>
  <c r="R672" i="1"/>
  <c r="Q672" i="1"/>
  <c r="P672" i="1"/>
  <c r="O672" i="1"/>
  <c r="N672" i="1"/>
  <c r="M672" i="1"/>
  <c r="L672" i="1"/>
  <c r="K672" i="1"/>
  <c r="J672" i="1"/>
  <c r="T671" i="1"/>
  <c r="S671" i="1"/>
  <c r="R671" i="1"/>
  <c r="Q671" i="1"/>
  <c r="P671" i="1"/>
  <c r="O671" i="1"/>
  <c r="N671" i="1"/>
  <c r="M671" i="1"/>
  <c r="L671" i="1"/>
  <c r="K671" i="1"/>
  <c r="J671" i="1"/>
  <c r="T670" i="1"/>
  <c r="S670" i="1"/>
  <c r="R670" i="1"/>
  <c r="Q670" i="1"/>
  <c r="P670" i="1"/>
  <c r="O670" i="1"/>
  <c r="N670" i="1"/>
  <c r="M670" i="1"/>
  <c r="L670" i="1"/>
  <c r="K670" i="1"/>
  <c r="J670" i="1"/>
  <c r="T669" i="1"/>
  <c r="S669" i="1"/>
  <c r="R669" i="1"/>
  <c r="Q669" i="1"/>
  <c r="P669" i="1"/>
  <c r="O669" i="1"/>
  <c r="N669" i="1"/>
  <c r="M669" i="1"/>
  <c r="L669" i="1"/>
  <c r="K669" i="1"/>
  <c r="J669" i="1"/>
  <c r="T668" i="1"/>
  <c r="S668" i="1"/>
  <c r="R668" i="1"/>
  <c r="Q668" i="1"/>
  <c r="P668" i="1"/>
  <c r="O668" i="1"/>
  <c r="N668" i="1"/>
  <c r="M668" i="1"/>
  <c r="L668" i="1"/>
  <c r="K668" i="1"/>
  <c r="J668" i="1"/>
  <c r="T667" i="1"/>
  <c r="S667" i="1"/>
  <c r="R667" i="1"/>
  <c r="Q667" i="1"/>
  <c r="P667" i="1"/>
  <c r="O667" i="1"/>
  <c r="N667" i="1"/>
  <c r="M667" i="1"/>
  <c r="L667" i="1"/>
  <c r="K667" i="1"/>
  <c r="J667" i="1"/>
  <c r="T666" i="1"/>
  <c r="S666" i="1"/>
  <c r="R666" i="1"/>
  <c r="Q666" i="1"/>
  <c r="P666" i="1"/>
  <c r="O666" i="1"/>
  <c r="N666" i="1"/>
  <c r="M666" i="1"/>
  <c r="L666" i="1"/>
  <c r="K666" i="1"/>
  <c r="J666" i="1"/>
  <c r="T665" i="1"/>
  <c r="S665" i="1"/>
  <c r="R665" i="1"/>
  <c r="Q665" i="1"/>
  <c r="P665" i="1"/>
  <c r="O665" i="1"/>
  <c r="N665" i="1"/>
  <c r="M665" i="1"/>
  <c r="L665" i="1"/>
  <c r="K665" i="1"/>
  <c r="J665" i="1"/>
  <c r="T664" i="1"/>
  <c r="S664" i="1"/>
  <c r="R664" i="1"/>
  <c r="Q664" i="1"/>
  <c r="P664" i="1"/>
  <c r="O664" i="1"/>
  <c r="N664" i="1"/>
  <c r="M664" i="1"/>
  <c r="L664" i="1"/>
  <c r="K664" i="1"/>
  <c r="J664" i="1"/>
  <c r="T663" i="1"/>
  <c r="S663" i="1"/>
  <c r="R663" i="1"/>
  <c r="Q663" i="1"/>
  <c r="P663" i="1"/>
  <c r="O663" i="1"/>
  <c r="N663" i="1"/>
  <c r="M663" i="1"/>
  <c r="L663" i="1"/>
  <c r="K663" i="1"/>
  <c r="J663" i="1"/>
  <c r="T662" i="1"/>
  <c r="S662" i="1"/>
  <c r="R662" i="1"/>
  <c r="Q662" i="1"/>
  <c r="P662" i="1"/>
  <c r="O662" i="1"/>
  <c r="N662" i="1"/>
  <c r="M662" i="1"/>
  <c r="L662" i="1"/>
  <c r="K662" i="1"/>
  <c r="J662" i="1"/>
  <c r="T661" i="1"/>
  <c r="S661" i="1"/>
  <c r="R661" i="1"/>
  <c r="Q661" i="1"/>
  <c r="P661" i="1"/>
  <c r="O661" i="1"/>
  <c r="N661" i="1"/>
  <c r="M661" i="1"/>
  <c r="L661" i="1"/>
  <c r="K661" i="1"/>
  <c r="J661" i="1"/>
  <c r="T660" i="1"/>
  <c r="S660" i="1"/>
  <c r="R660" i="1"/>
  <c r="Q660" i="1"/>
  <c r="P660" i="1"/>
  <c r="O660" i="1"/>
  <c r="N660" i="1"/>
  <c r="M660" i="1"/>
  <c r="L660" i="1"/>
  <c r="K660" i="1"/>
  <c r="J660" i="1"/>
  <c r="T659" i="1"/>
  <c r="S659" i="1"/>
  <c r="R659" i="1"/>
  <c r="Q659" i="1"/>
  <c r="P659" i="1"/>
  <c r="O659" i="1"/>
  <c r="N659" i="1"/>
  <c r="M659" i="1"/>
  <c r="L659" i="1"/>
  <c r="K659" i="1"/>
  <c r="J659" i="1"/>
  <c r="T658" i="1"/>
  <c r="S658" i="1"/>
  <c r="R658" i="1"/>
  <c r="Q658" i="1"/>
  <c r="P658" i="1"/>
  <c r="O658" i="1"/>
  <c r="N658" i="1"/>
  <c r="M658" i="1"/>
  <c r="L658" i="1"/>
  <c r="K658" i="1"/>
  <c r="J658" i="1"/>
  <c r="T657" i="1"/>
  <c r="S657" i="1"/>
  <c r="R657" i="1"/>
  <c r="Q657" i="1"/>
  <c r="P657" i="1"/>
  <c r="O657" i="1"/>
  <c r="N657" i="1"/>
  <c r="M657" i="1"/>
  <c r="L657" i="1"/>
  <c r="K657" i="1"/>
  <c r="J657" i="1"/>
  <c r="T656" i="1"/>
  <c r="S656" i="1"/>
  <c r="R656" i="1"/>
  <c r="Q656" i="1"/>
  <c r="P656" i="1"/>
  <c r="O656" i="1"/>
  <c r="N656" i="1"/>
  <c r="M656" i="1"/>
  <c r="L656" i="1"/>
  <c r="K656" i="1"/>
  <c r="J656" i="1"/>
  <c r="T655" i="1"/>
  <c r="S655" i="1"/>
  <c r="R655" i="1"/>
  <c r="Q655" i="1"/>
  <c r="P655" i="1"/>
  <c r="O655" i="1"/>
  <c r="N655" i="1"/>
  <c r="M655" i="1"/>
  <c r="L655" i="1"/>
  <c r="K655" i="1"/>
  <c r="J655" i="1"/>
  <c r="T654" i="1"/>
  <c r="S654" i="1"/>
  <c r="R654" i="1"/>
  <c r="Q654" i="1"/>
  <c r="P654" i="1"/>
  <c r="O654" i="1"/>
  <c r="N654" i="1"/>
  <c r="M654" i="1"/>
  <c r="L654" i="1"/>
  <c r="K654" i="1"/>
  <c r="J654" i="1"/>
  <c r="T653" i="1"/>
  <c r="S653" i="1"/>
  <c r="R653" i="1"/>
  <c r="Q653" i="1"/>
  <c r="P653" i="1"/>
  <c r="O653" i="1"/>
  <c r="N653" i="1"/>
  <c r="M653" i="1"/>
  <c r="L653" i="1"/>
  <c r="K653" i="1"/>
  <c r="J653" i="1"/>
  <c r="T652" i="1"/>
  <c r="S652" i="1"/>
  <c r="R652" i="1"/>
  <c r="Q652" i="1"/>
  <c r="P652" i="1"/>
  <c r="O652" i="1"/>
  <c r="N652" i="1"/>
  <c r="M652" i="1"/>
  <c r="L652" i="1"/>
  <c r="K652" i="1"/>
  <c r="J652" i="1"/>
  <c r="T651" i="1"/>
  <c r="S651" i="1"/>
  <c r="R651" i="1"/>
  <c r="Q651" i="1"/>
  <c r="P651" i="1"/>
  <c r="O651" i="1"/>
  <c r="N651" i="1"/>
  <c r="M651" i="1"/>
  <c r="L651" i="1"/>
  <c r="K651" i="1"/>
  <c r="J651" i="1"/>
  <c r="T650" i="1"/>
  <c r="S650" i="1"/>
  <c r="R650" i="1"/>
  <c r="Q650" i="1"/>
  <c r="P650" i="1"/>
  <c r="O650" i="1"/>
  <c r="N650" i="1"/>
  <c r="M650" i="1"/>
  <c r="L650" i="1"/>
  <c r="K650" i="1"/>
  <c r="J650" i="1"/>
  <c r="T649" i="1"/>
  <c r="S649" i="1"/>
  <c r="R649" i="1"/>
  <c r="Q649" i="1"/>
  <c r="P649" i="1"/>
  <c r="O649" i="1"/>
  <c r="N649" i="1"/>
  <c r="M649" i="1"/>
  <c r="L649" i="1"/>
  <c r="K649" i="1"/>
  <c r="J649" i="1"/>
  <c r="T648" i="1"/>
  <c r="S648" i="1"/>
  <c r="R648" i="1"/>
  <c r="Q648" i="1"/>
  <c r="P648" i="1"/>
  <c r="O648" i="1"/>
  <c r="N648" i="1"/>
  <c r="M648" i="1"/>
  <c r="L648" i="1"/>
  <c r="K648" i="1"/>
  <c r="J648" i="1"/>
  <c r="T647" i="1"/>
  <c r="S647" i="1"/>
  <c r="R647" i="1"/>
  <c r="Q647" i="1"/>
  <c r="P647" i="1"/>
  <c r="O647" i="1"/>
  <c r="N647" i="1"/>
  <c r="M647" i="1"/>
  <c r="L647" i="1"/>
  <c r="K647" i="1"/>
  <c r="J647" i="1"/>
  <c r="T646" i="1"/>
  <c r="S646" i="1"/>
  <c r="R646" i="1"/>
  <c r="Q646" i="1"/>
  <c r="P646" i="1"/>
  <c r="O646" i="1"/>
  <c r="N646" i="1"/>
  <c r="M646" i="1"/>
  <c r="L646" i="1"/>
  <c r="K646" i="1"/>
  <c r="J646" i="1"/>
  <c r="T645" i="1"/>
  <c r="S645" i="1"/>
  <c r="R645" i="1"/>
  <c r="Q645" i="1"/>
  <c r="P645" i="1"/>
  <c r="O645" i="1"/>
  <c r="N645" i="1"/>
  <c r="M645" i="1"/>
  <c r="L645" i="1"/>
  <c r="K645" i="1"/>
  <c r="J645" i="1"/>
  <c r="T644" i="1"/>
  <c r="S644" i="1"/>
  <c r="R644" i="1"/>
  <c r="Q644" i="1"/>
  <c r="P644" i="1"/>
  <c r="O644" i="1"/>
  <c r="N644" i="1"/>
  <c r="M644" i="1"/>
  <c r="L644" i="1"/>
  <c r="K644" i="1"/>
  <c r="J644" i="1"/>
  <c r="T643" i="1"/>
  <c r="S643" i="1"/>
  <c r="R643" i="1"/>
  <c r="Q643" i="1"/>
  <c r="P643" i="1"/>
  <c r="O643" i="1"/>
  <c r="N643" i="1"/>
  <c r="M643" i="1"/>
  <c r="L643" i="1"/>
  <c r="K643" i="1"/>
  <c r="J643" i="1"/>
  <c r="T642" i="1"/>
  <c r="S642" i="1"/>
  <c r="R642" i="1"/>
  <c r="Q642" i="1"/>
  <c r="P642" i="1"/>
  <c r="O642" i="1"/>
  <c r="N642" i="1"/>
  <c r="M642" i="1"/>
  <c r="L642" i="1"/>
  <c r="K642" i="1"/>
  <c r="J642" i="1"/>
  <c r="T641" i="1"/>
  <c r="S641" i="1"/>
  <c r="R641" i="1"/>
  <c r="Q641" i="1"/>
  <c r="P641" i="1"/>
  <c r="O641" i="1"/>
  <c r="N641" i="1"/>
  <c r="M641" i="1"/>
  <c r="L641" i="1"/>
  <c r="K641" i="1"/>
  <c r="J641" i="1"/>
  <c r="T640" i="1"/>
  <c r="S640" i="1"/>
  <c r="R640" i="1"/>
  <c r="Q640" i="1"/>
  <c r="P640" i="1"/>
  <c r="O640" i="1"/>
  <c r="N640" i="1"/>
  <c r="M640" i="1"/>
  <c r="L640" i="1"/>
  <c r="K640" i="1"/>
  <c r="J640" i="1"/>
  <c r="T639" i="1"/>
  <c r="S639" i="1"/>
  <c r="R639" i="1"/>
  <c r="Q639" i="1"/>
  <c r="P639" i="1"/>
  <c r="O639" i="1"/>
  <c r="N639" i="1"/>
  <c r="M639" i="1"/>
  <c r="L639" i="1"/>
  <c r="K639" i="1"/>
  <c r="J639" i="1"/>
  <c r="T638" i="1"/>
  <c r="S638" i="1"/>
  <c r="R638" i="1"/>
  <c r="Q638" i="1"/>
  <c r="P638" i="1"/>
  <c r="O638" i="1"/>
  <c r="N638" i="1"/>
  <c r="M638" i="1"/>
  <c r="L638" i="1"/>
  <c r="K638" i="1"/>
  <c r="J638" i="1"/>
  <c r="T637" i="1"/>
  <c r="S637" i="1"/>
  <c r="R637" i="1"/>
  <c r="Q637" i="1"/>
  <c r="P637" i="1"/>
  <c r="O637" i="1"/>
  <c r="N637" i="1"/>
  <c r="M637" i="1"/>
  <c r="L637" i="1"/>
  <c r="K637" i="1"/>
  <c r="J637" i="1"/>
  <c r="T636" i="1"/>
  <c r="S636" i="1"/>
  <c r="R636" i="1"/>
  <c r="Q636" i="1"/>
  <c r="P636" i="1"/>
  <c r="O636" i="1"/>
  <c r="N636" i="1"/>
  <c r="M636" i="1"/>
  <c r="L636" i="1"/>
  <c r="K636" i="1"/>
  <c r="J636" i="1"/>
  <c r="T635" i="1"/>
  <c r="S635" i="1"/>
  <c r="R635" i="1"/>
  <c r="Q635" i="1"/>
  <c r="P635" i="1"/>
  <c r="O635" i="1"/>
  <c r="N635" i="1"/>
  <c r="M635" i="1"/>
  <c r="L635" i="1"/>
  <c r="K635" i="1"/>
  <c r="J635" i="1"/>
  <c r="T634" i="1"/>
  <c r="S634" i="1"/>
  <c r="R634" i="1"/>
  <c r="Q634" i="1"/>
  <c r="P634" i="1"/>
  <c r="O634" i="1"/>
  <c r="N634" i="1"/>
  <c r="M634" i="1"/>
  <c r="L634" i="1"/>
  <c r="K634" i="1"/>
  <c r="J634" i="1"/>
  <c r="T633" i="1"/>
  <c r="S633" i="1"/>
  <c r="R633" i="1"/>
  <c r="Q633" i="1"/>
  <c r="P633" i="1"/>
  <c r="O633" i="1"/>
  <c r="N633" i="1"/>
  <c r="M633" i="1"/>
  <c r="L633" i="1"/>
  <c r="K633" i="1"/>
  <c r="J633" i="1"/>
  <c r="T632" i="1"/>
  <c r="S632" i="1"/>
  <c r="R632" i="1"/>
  <c r="Q632" i="1"/>
  <c r="P632" i="1"/>
  <c r="O632" i="1"/>
  <c r="N632" i="1"/>
  <c r="M632" i="1"/>
  <c r="L632" i="1"/>
  <c r="K632" i="1"/>
  <c r="J632" i="1"/>
  <c r="T631" i="1"/>
  <c r="S631" i="1"/>
  <c r="R631" i="1"/>
  <c r="Q631" i="1"/>
  <c r="P631" i="1"/>
  <c r="O631" i="1"/>
  <c r="N631" i="1"/>
  <c r="M631" i="1"/>
  <c r="L631" i="1"/>
  <c r="K631" i="1"/>
  <c r="J631" i="1"/>
  <c r="T630" i="1"/>
  <c r="S630" i="1"/>
  <c r="R630" i="1"/>
  <c r="Q630" i="1"/>
  <c r="P630" i="1"/>
  <c r="O630" i="1"/>
  <c r="N630" i="1"/>
  <c r="M630" i="1"/>
  <c r="L630" i="1"/>
  <c r="K630" i="1"/>
  <c r="J630" i="1"/>
  <c r="T629" i="1"/>
  <c r="S629" i="1"/>
  <c r="R629" i="1"/>
  <c r="Q629" i="1"/>
  <c r="P629" i="1"/>
  <c r="O629" i="1"/>
  <c r="N629" i="1"/>
  <c r="M629" i="1"/>
  <c r="L629" i="1"/>
  <c r="K629" i="1"/>
  <c r="J629" i="1"/>
  <c r="T628" i="1"/>
  <c r="S628" i="1"/>
  <c r="R628" i="1"/>
  <c r="Q628" i="1"/>
  <c r="P628" i="1"/>
  <c r="O628" i="1"/>
  <c r="N628" i="1"/>
  <c r="M628" i="1"/>
  <c r="L628" i="1"/>
  <c r="K628" i="1"/>
  <c r="J628" i="1"/>
  <c r="T627" i="1"/>
  <c r="S627" i="1"/>
  <c r="R627" i="1"/>
  <c r="Q627" i="1"/>
  <c r="P627" i="1"/>
  <c r="O627" i="1"/>
  <c r="N627" i="1"/>
  <c r="M627" i="1"/>
  <c r="L627" i="1"/>
  <c r="K627" i="1"/>
  <c r="J627" i="1"/>
  <c r="T626" i="1"/>
  <c r="S626" i="1"/>
  <c r="R626" i="1"/>
  <c r="Q626" i="1"/>
  <c r="P626" i="1"/>
  <c r="O626" i="1"/>
  <c r="N626" i="1"/>
  <c r="M626" i="1"/>
  <c r="L626" i="1"/>
  <c r="K626" i="1"/>
  <c r="J626" i="1"/>
  <c r="T625" i="1"/>
  <c r="S625" i="1"/>
  <c r="R625" i="1"/>
  <c r="Q625" i="1"/>
  <c r="P625" i="1"/>
  <c r="O625" i="1"/>
  <c r="N625" i="1"/>
  <c r="M625" i="1"/>
  <c r="L625" i="1"/>
  <c r="K625" i="1"/>
  <c r="J625" i="1"/>
  <c r="T624" i="1"/>
  <c r="S624" i="1"/>
  <c r="R624" i="1"/>
  <c r="Q624" i="1"/>
  <c r="P624" i="1"/>
  <c r="O624" i="1"/>
  <c r="N624" i="1"/>
  <c r="M624" i="1"/>
  <c r="L624" i="1"/>
  <c r="K624" i="1"/>
  <c r="J624" i="1"/>
  <c r="T623" i="1"/>
  <c r="S623" i="1"/>
  <c r="R623" i="1"/>
  <c r="Q623" i="1"/>
  <c r="P623" i="1"/>
  <c r="O623" i="1"/>
  <c r="N623" i="1"/>
  <c r="M623" i="1"/>
  <c r="L623" i="1"/>
  <c r="K623" i="1"/>
  <c r="J623" i="1"/>
  <c r="T622" i="1"/>
  <c r="S622" i="1"/>
  <c r="R622" i="1"/>
  <c r="Q622" i="1"/>
  <c r="P622" i="1"/>
  <c r="O622" i="1"/>
  <c r="N622" i="1"/>
  <c r="M622" i="1"/>
  <c r="L622" i="1"/>
  <c r="K622" i="1"/>
  <c r="J622" i="1"/>
  <c r="T621" i="1"/>
  <c r="S621" i="1"/>
  <c r="R621" i="1"/>
  <c r="Q621" i="1"/>
  <c r="P621" i="1"/>
  <c r="O621" i="1"/>
  <c r="N621" i="1"/>
  <c r="M621" i="1"/>
  <c r="L621" i="1"/>
  <c r="K621" i="1"/>
  <c r="J621" i="1"/>
  <c r="T620" i="1"/>
  <c r="S620" i="1"/>
  <c r="R620" i="1"/>
  <c r="Q620" i="1"/>
  <c r="P620" i="1"/>
  <c r="O620" i="1"/>
  <c r="N620" i="1"/>
  <c r="M620" i="1"/>
  <c r="L620" i="1"/>
  <c r="K620" i="1"/>
  <c r="J620" i="1"/>
  <c r="T619" i="1"/>
  <c r="S619" i="1"/>
  <c r="R619" i="1"/>
  <c r="Q619" i="1"/>
  <c r="P619" i="1"/>
  <c r="O619" i="1"/>
  <c r="N619" i="1"/>
  <c r="M619" i="1"/>
  <c r="L619" i="1"/>
  <c r="K619" i="1"/>
  <c r="J619" i="1"/>
  <c r="T618" i="1"/>
  <c r="S618" i="1"/>
  <c r="R618" i="1"/>
  <c r="Q618" i="1"/>
  <c r="P618" i="1"/>
  <c r="O618" i="1"/>
  <c r="N618" i="1"/>
  <c r="M618" i="1"/>
  <c r="L618" i="1"/>
  <c r="K618" i="1"/>
  <c r="J618" i="1"/>
  <c r="T617" i="1"/>
  <c r="S617" i="1"/>
  <c r="R617" i="1"/>
  <c r="Q617" i="1"/>
  <c r="P617" i="1"/>
  <c r="O617" i="1"/>
  <c r="N617" i="1"/>
  <c r="M617" i="1"/>
  <c r="L617" i="1"/>
  <c r="K617" i="1"/>
  <c r="J617" i="1"/>
  <c r="T616" i="1"/>
  <c r="S616" i="1"/>
  <c r="R616" i="1"/>
  <c r="Q616" i="1"/>
  <c r="P616" i="1"/>
  <c r="O616" i="1"/>
  <c r="N616" i="1"/>
  <c r="M616" i="1"/>
  <c r="L616" i="1"/>
  <c r="K616" i="1"/>
  <c r="J616" i="1"/>
  <c r="T615" i="1"/>
  <c r="S615" i="1"/>
  <c r="R615" i="1"/>
  <c r="Q615" i="1"/>
  <c r="P615" i="1"/>
  <c r="O615" i="1"/>
  <c r="N615" i="1"/>
  <c r="M615" i="1"/>
  <c r="L615" i="1"/>
  <c r="K615" i="1"/>
  <c r="J615" i="1"/>
  <c r="T614" i="1"/>
  <c r="S614" i="1"/>
  <c r="R614" i="1"/>
  <c r="Q614" i="1"/>
  <c r="P614" i="1"/>
  <c r="O614" i="1"/>
  <c r="N614" i="1"/>
  <c r="M614" i="1"/>
  <c r="L614" i="1"/>
  <c r="K614" i="1"/>
  <c r="J614" i="1"/>
  <c r="T613" i="1"/>
  <c r="S613" i="1"/>
  <c r="R613" i="1"/>
  <c r="Q613" i="1"/>
  <c r="P613" i="1"/>
  <c r="O613" i="1"/>
  <c r="N613" i="1"/>
  <c r="M613" i="1"/>
  <c r="L613" i="1"/>
  <c r="K613" i="1"/>
  <c r="J613" i="1"/>
  <c r="T612" i="1"/>
  <c r="S612" i="1"/>
  <c r="R612" i="1"/>
  <c r="Q612" i="1"/>
  <c r="P612" i="1"/>
  <c r="O612" i="1"/>
  <c r="N612" i="1"/>
  <c r="M612" i="1"/>
  <c r="L612" i="1"/>
  <c r="K612" i="1"/>
  <c r="J612" i="1"/>
  <c r="T611" i="1"/>
  <c r="S611" i="1"/>
  <c r="R611" i="1"/>
  <c r="Q611" i="1"/>
  <c r="P611" i="1"/>
  <c r="O611" i="1"/>
  <c r="N611" i="1"/>
  <c r="M611" i="1"/>
  <c r="L611" i="1"/>
  <c r="K611" i="1"/>
  <c r="J611" i="1"/>
  <c r="T610" i="1"/>
  <c r="S610" i="1"/>
  <c r="R610" i="1"/>
  <c r="Q610" i="1"/>
  <c r="P610" i="1"/>
  <c r="O610" i="1"/>
  <c r="N610" i="1"/>
  <c r="M610" i="1"/>
  <c r="L610" i="1"/>
  <c r="K610" i="1"/>
  <c r="J610" i="1"/>
  <c r="T609" i="1"/>
  <c r="S609" i="1"/>
  <c r="R609" i="1"/>
  <c r="Q609" i="1"/>
  <c r="P609" i="1"/>
  <c r="O609" i="1"/>
  <c r="N609" i="1"/>
  <c r="M609" i="1"/>
  <c r="L609" i="1"/>
  <c r="K609" i="1"/>
  <c r="J609" i="1"/>
  <c r="T608" i="1"/>
  <c r="S608" i="1"/>
  <c r="R608" i="1"/>
  <c r="Q608" i="1"/>
  <c r="P608" i="1"/>
  <c r="O608" i="1"/>
  <c r="N608" i="1"/>
  <c r="M608" i="1"/>
  <c r="L608" i="1"/>
  <c r="K608" i="1"/>
  <c r="J608" i="1"/>
  <c r="T607" i="1"/>
  <c r="S607" i="1"/>
  <c r="R607" i="1"/>
  <c r="Q607" i="1"/>
  <c r="P607" i="1"/>
  <c r="O607" i="1"/>
  <c r="N607" i="1"/>
  <c r="M607" i="1"/>
  <c r="L607" i="1"/>
  <c r="K607" i="1"/>
  <c r="J607" i="1"/>
  <c r="T606" i="1"/>
  <c r="S606" i="1"/>
  <c r="R606" i="1"/>
  <c r="Q606" i="1"/>
  <c r="P606" i="1"/>
  <c r="O606" i="1"/>
  <c r="N606" i="1"/>
  <c r="M606" i="1"/>
  <c r="L606" i="1"/>
  <c r="K606" i="1"/>
  <c r="J606" i="1"/>
  <c r="T605" i="1"/>
  <c r="S605" i="1"/>
  <c r="R605" i="1"/>
  <c r="Q605" i="1"/>
  <c r="P605" i="1"/>
  <c r="O605" i="1"/>
  <c r="N605" i="1"/>
  <c r="M605" i="1"/>
  <c r="L605" i="1"/>
  <c r="K605" i="1"/>
  <c r="J605" i="1"/>
  <c r="T604" i="1"/>
  <c r="S604" i="1"/>
  <c r="R604" i="1"/>
  <c r="Q604" i="1"/>
  <c r="P604" i="1"/>
  <c r="O604" i="1"/>
  <c r="N604" i="1"/>
  <c r="M604" i="1"/>
  <c r="L604" i="1"/>
  <c r="K604" i="1"/>
  <c r="J604" i="1"/>
  <c r="T603" i="1"/>
  <c r="S603" i="1"/>
  <c r="R603" i="1"/>
  <c r="Q603" i="1"/>
  <c r="P603" i="1"/>
  <c r="O603" i="1"/>
  <c r="N603" i="1"/>
  <c r="M603" i="1"/>
  <c r="L603" i="1"/>
  <c r="K603" i="1"/>
  <c r="J603" i="1"/>
  <c r="T602" i="1"/>
  <c r="S602" i="1"/>
  <c r="R602" i="1"/>
  <c r="Q602" i="1"/>
  <c r="P602" i="1"/>
  <c r="O602" i="1"/>
  <c r="N602" i="1"/>
  <c r="M602" i="1"/>
  <c r="L602" i="1"/>
  <c r="K602" i="1"/>
  <c r="J602" i="1"/>
  <c r="T601" i="1"/>
  <c r="S601" i="1"/>
  <c r="R601" i="1"/>
  <c r="Q601" i="1"/>
  <c r="P601" i="1"/>
  <c r="O601" i="1"/>
  <c r="N601" i="1"/>
  <c r="M601" i="1"/>
  <c r="L601" i="1"/>
  <c r="K601" i="1"/>
  <c r="J601" i="1"/>
  <c r="T600" i="1"/>
  <c r="S600" i="1"/>
  <c r="R600" i="1"/>
  <c r="Q600" i="1"/>
  <c r="P600" i="1"/>
  <c r="O600" i="1"/>
  <c r="N600" i="1"/>
  <c r="M600" i="1"/>
  <c r="L600" i="1"/>
  <c r="K600" i="1"/>
  <c r="J600" i="1"/>
  <c r="T599" i="1"/>
  <c r="S599" i="1"/>
  <c r="R599" i="1"/>
  <c r="Q599" i="1"/>
  <c r="P599" i="1"/>
  <c r="O599" i="1"/>
  <c r="N599" i="1"/>
  <c r="M599" i="1"/>
  <c r="L599" i="1"/>
  <c r="K599" i="1"/>
  <c r="J599" i="1"/>
  <c r="T598" i="1"/>
  <c r="S598" i="1"/>
  <c r="R598" i="1"/>
  <c r="Q598" i="1"/>
  <c r="P598" i="1"/>
  <c r="O598" i="1"/>
  <c r="N598" i="1"/>
  <c r="M598" i="1"/>
  <c r="L598" i="1"/>
  <c r="K598" i="1"/>
  <c r="J598" i="1"/>
  <c r="T597" i="1"/>
  <c r="S597" i="1"/>
  <c r="R597" i="1"/>
  <c r="Q597" i="1"/>
  <c r="P597" i="1"/>
  <c r="O597" i="1"/>
  <c r="N597" i="1"/>
  <c r="M597" i="1"/>
  <c r="L597" i="1"/>
  <c r="K597" i="1"/>
  <c r="J597" i="1"/>
  <c r="T596" i="1"/>
  <c r="S596" i="1"/>
  <c r="R596" i="1"/>
  <c r="Q596" i="1"/>
  <c r="P596" i="1"/>
  <c r="O596" i="1"/>
  <c r="N596" i="1"/>
  <c r="M596" i="1"/>
  <c r="L596" i="1"/>
  <c r="K596" i="1"/>
  <c r="J596" i="1"/>
  <c r="T595" i="1"/>
  <c r="S595" i="1"/>
  <c r="R595" i="1"/>
  <c r="Q595" i="1"/>
  <c r="P595" i="1"/>
  <c r="O595" i="1"/>
  <c r="N595" i="1"/>
  <c r="M595" i="1"/>
  <c r="L595" i="1"/>
  <c r="K595" i="1"/>
  <c r="J595" i="1"/>
  <c r="T594" i="1"/>
  <c r="S594" i="1"/>
  <c r="R594" i="1"/>
  <c r="Q594" i="1"/>
  <c r="P594" i="1"/>
  <c r="O594" i="1"/>
  <c r="N594" i="1"/>
  <c r="M594" i="1"/>
  <c r="L594" i="1"/>
  <c r="K594" i="1"/>
  <c r="J594" i="1"/>
  <c r="T593" i="1"/>
  <c r="S593" i="1"/>
  <c r="R593" i="1"/>
  <c r="Q593" i="1"/>
  <c r="P593" i="1"/>
  <c r="O593" i="1"/>
  <c r="N593" i="1"/>
  <c r="M593" i="1"/>
  <c r="L593" i="1"/>
  <c r="K593" i="1"/>
  <c r="J593" i="1"/>
  <c r="T592" i="1"/>
  <c r="S592" i="1"/>
  <c r="R592" i="1"/>
  <c r="Q592" i="1"/>
  <c r="P592" i="1"/>
  <c r="O592" i="1"/>
  <c r="N592" i="1"/>
  <c r="M592" i="1"/>
  <c r="L592" i="1"/>
  <c r="K592" i="1"/>
  <c r="J592" i="1"/>
  <c r="T591" i="1"/>
  <c r="S591" i="1"/>
  <c r="R591" i="1"/>
  <c r="Q591" i="1"/>
  <c r="P591" i="1"/>
  <c r="O591" i="1"/>
  <c r="N591" i="1"/>
  <c r="M591" i="1"/>
  <c r="L591" i="1"/>
  <c r="K591" i="1"/>
  <c r="J591" i="1"/>
  <c r="T590" i="1"/>
  <c r="S590" i="1"/>
  <c r="R590" i="1"/>
  <c r="Q590" i="1"/>
  <c r="P590" i="1"/>
  <c r="O590" i="1"/>
  <c r="N590" i="1"/>
  <c r="M590" i="1"/>
  <c r="L590" i="1"/>
  <c r="K590" i="1"/>
  <c r="J590" i="1"/>
  <c r="T589" i="1"/>
  <c r="S589" i="1"/>
  <c r="R589" i="1"/>
  <c r="Q589" i="1"/>
  <c r="P589" i="1"/>
  <c r="O589" i="1"/>
  <c r="N589" i="1"/>
  <c r="M589" i="1"/>
  <c r="L589" i="1"/>
  <c r="K589" i="1"/>
  <c r="J589" i="1"/>
  <c r="T588" i="1"/>
  <c r="S588" i="1"/>
  <c r="R588" i="1"/>
  <c r="Q588" i="1"/>
  <c r="P588" i="1"/>
  <c r="O588" i="1"/>
  <c r="N588" i="1"/>
  <c r="M588" i="1"/>
  <c r="L588" i="1"/>
  <c r="K588" i="1"/>
  <c r="J588" i="1"/>
  <c r="T587" i="1"/>
  <c r="S587" i="1"/>
  <c r="R587" i="1"/>
  <c r="Q587" i="1"/>
  <c r="P587" i="1"/>
  <c r="O587" i="1"/>
  <c r="N587" i="1"/>
  <c r="M587" i="1"/>
  <c r="L587" i="1"/>
  <c r="K587" i="1"/>
  <c r="J587" i="1"/>
  <c r="T586" i="1"/>
  <c r="S586" i="1"/>
  <c r="R586" i="1"/>
  <c r="Q586" i="1"/>
  <c r="P586" i="1"/>
  <c r="O586" i="1"/>
  <c r="N586" i="1"/>
  <c r="M586" i="1"/>
  <c r="L586" i="1"/>
  <c r="K586" i="1"/>
  <c r="J586" i="1"/>
  <c r="T585" i="1"/>
  <c r="S585" i="1"/>
  <c r="R585" i="1"/>
  <c r="Q585" i="1"/>
  <c r="P585" i="1"/>
  <c r="O585" i="1"/>
  <c r="N585" i="1"/>
  <c r="M585" i="1"/>
  <c r="L585" i="1"/>
  <c r="K585" i="1"/>
  <c r="J585" i="1"/>
  <c r="T584" i="1"/>
  <c r="S584" i="1"/>
  <c r="R584" i="1"/>
  <c r="Q584" i="1"/>
  <c r="P584" i="1"/>
  <c r="O584" i="1"/>
  <c r="N584" i="1"/>
  <c r="M584" i="1"/>
  <c r="L584" i="1"/>
  <c r="K584" i="1"/>
  <c r="J584" i="1"/>
  <c r="T583" i="1"/>
  <c r="S583" i="1"/>
  <c r="R583" i="1"/>
  <c r="Q583" i="1"/>
  <c r="P583" i="1"/>
  <c r="O583" i="1"/>
  <c r="N583" i="1"/>
  <c r="M583" i="1"/>
  <c r="L583" i="1"/>
  <c r="K583" i="1"/>
  <c r="J583" i="1"/>
  <c r="T582" i="1"/>
  <c r="S582" i="1"/>
  <c r="R582" i="1"/>
  <c r="Q582" i="1"/>
  <c r="P582" i="1"/>
  <c r="O582" i="1"/>
  <c r="N582" i="1"/>
  <c r="M582" i="1"/>
  <c r="L582" i="1"/>
  <c r="K582" i="1"/>
  <c r="J582" i="1"/>
  <c r="T581" i="1"/>
  <c r="S581" i="1"/>
  <c r="R581" i="1"/>
  <c r="Q581" i="1"/>
  <c r="P581" i="1"/>
  <c r="O581" i="1"/>
  <c r="N581" i="1"/>
  <c r="M581" i="1"/>
  <c r="L581" i="1"/>
  <c r="K581" i="1"/>
  <c r="J581" i="1"/>
  <c r="T580" i="1"/>
  <c r="S580" i="1"/>
  <c r="R580" i="1"/>
  <c r="Q580" i="1"/>
  <c r="P580" i="1"/>
  <c r="O580" i="1"/>
  <c r="N580" i="1"/>
  <c r="M580" i="1"/>
  <c r="L580" i="1"/>
  <c r="K580" i="1"/>
  <c r="J580" i="1"/>
  <c r="T579" i="1"/>
  <c r="S579" i="1"/>
  <c r="R579" i="1"/>
  <c r="Q579" i="1"/>
  <c r="P579" i="1"/>
  <c r="O579" i="1"/>
  <c r="N579" i="1"/>
  <c r="M579" i="1"/>
  <c r="L579" i="1"/>
  <c r="K579" i="1"/>
  <c r="J579" i="1"/>
  <c r="T578" i="1"/>
  <c r="S578" i="1"/>
  <c r="R578" i="1"/>
  <c r="Q578" i="1"/>
  <c r="P578" i="1"/>
  <c r="O578" i="1"/>
  <c r="N578" i="1"/>
  <c r="M578" i="1"/>
  <c r="L578" i="1"/>
  <c r="K578" i="1"/>
  <c r="J578" i="1"/>
  <c r="T577" i="1"/>
  <c r="S577" i="1"/>
  <c r="R577" i="1"/>
  <c r="Q577" i="1"/>
  <c r="P577" i="1"/>
  <c r="O577" i="1"/>
  <c r="N577" i="1"/>
  <c r="M577" i="1"/>
  <c r="L577" i="1"/>
  <c r="K577" i="1"/>
  <c r="J577" i="1"/>
  <c r="T576" i="1"/>
  <c r="S576" i="1"/>
  <c r="R576" i="1"/>
  <c r="Q576" i="1"/>
  <c r="P576" i="1"/>
  <c r="O576" i="1"/>
  <c r="N576" i="1"/>
  <c r="M576" i="1"/>
  <c r="L576" i="1"/>
  <c r="K576" i="1"/>
  <c r="J576" i="1"/>
  <c r="T575" i="1"/>
  <c r="S575" i="1"/>
  <c r="R575" i="1"/>
  <c r="Q575" i="1"/>
  <c r="P575" i="1"/>
  <c r="O575" i="1"/>
  <c r="N575" i="1"/>
  <c r="M575" i="1"/>
  <c r="L575" i="1"/>
  <c r="K575" i="1"/>
  <c r="J575" i="1"/>
  <c r="T574" i="1"/>
  <c r="S574" i="1"/>
  <c r="R574" i="1"/>
  <c r="Q574" i="1"/>
  <c r="P574" i="1"/>
  <c r="O574" i="1"/>
  <c r="N574" i="1"/>
  <c r="M574" i="1"/>
  <c r="L574" i="1"/>
  <c r="K574" i="1"/>
  <c r="J574" i="1"/>
  <c r="T573" i="1"/>
  <c r="S573" i="1"/>
  <c r="R573" i="1"/>
  <c r="Q573" i="1"/>
  <c r="P573" i="1"/>
  <c r="O573" i="1"/>
  <c r="N573" i="1"/>
  <c r="M573" i="1"/>
  <c r="L573" i="1"/>
  <c r="K573" i="1"/>
  <c r="J573" i="1"/>
  <c r="T572" i="1"/>
  <c r="S572" i="1"/>
  <c r="R572" i="1"/>
  <c r="Q572" i="1"/>
  <c r="P572" i="1"/>
  <c r="O572" i="1"/>
  <c r="N572" i="1"/>
  <c r="M572" i="1"/>
  <c r="L572" i="1"/>
  <c r="K572" i="1"/>
  <c r="J572" i="1"/>
  <c r="T571" i="1"/>
  <c r="S571" i="1"/>
  <c r="R571" i="1"/>
  <c r="Q571" i="1"/>
  <c r="P571" i="1"/>
  <c r="O571" i="1"/>
  <c r="N571" i="1"/>
  <c r="M571" i="1"/>
  <c r="L571" i="1"/>
  <c r="K571" i="1"/>
  <c r="J571" i="1"/>
  <c r="T570" i="1"/>
  <c r="S570" i="1"/>
  <c r="R570" i="1"/>
  <c r="Q570" i="1"/>
  <c r="P570" i="1"/>
  <c r="O570" i="1"/>
  <c r="N570" i="1"/>
  <c r="M570" i="1"/>
  <c r="L570" i="1"/>
  <c r="K570" i="1"/>
  <c r="J570" i="1"/>
  <c r="T569" i="1"/>
  <c r="S569" i="1"/>
  <c r="R569" i="1"/>
  <c r="Q569" i="1"/>
  <c r="P569" i="1"/>
  <c r="O569" i="1"/>
  <c r="N569" i="1"/>
  <c r="M569" i="1"/>
  <c r="L569" i="1"/>
  <c r="K569" i="1"/>
  <c r="J569" i="1"/>
  <c r="T568" i="1"/>
  <c r="S568" i="1"/>
  <c r="R568" i="1"/>
  <c r="Q568" i="1"/>
  <c r="P568" i="1"/>
  <c r="O568" i="1"/>
  <c r="N568" i="1"/>
  <c r="M568" i="1"/>
  <c r="L568" i="1"/>
  <c r="K568" i="1"/>
  <c r="J568" i="1"/>
  <c r="T567" i="1"/>
  <c r="S567" i="1"/>
  <c r="R567" i="1"/>
  <c r="Q567" i="1"/>
  <c r="P567" i="1"/>
  <c r="O567" i="1"/>
  <c r="N567" i="1"/>
  <c r="M567" i="1"/>
  <c r="L567" i="1"/>
  <c r="K567" i="1"/>
  <c r="J567" i="1"/>
  <c r="T566" i="1"/>
  <c r="S566" i="1"/>
  <c r="R566" i="1"/>
  <c r="Q566" i="1"/>
  <c r="P566" i="1"/>
  <c r="O566" i="1"/>
  <c r="N566" i="1"/>
  <c r="M566" i="1"/>
  <c r="L566" i="1"/>
  <c r="K566" i="1"/>
  <c r="J566" i="1"/>
  <c r="T565" i="1"/>
  <c r="S565" i="1"/>
  <c r="R565" i="1"/>
  <c r="Q565" i="1"/>
  <c r="P565" i="1"/>
  <c r="O565" i="1"/>
  <c r="N565" i="1"/>
  <c r="M565" i="1"/>
  <c r="L565" i="1"/>
  <c r="K565" i="1"/>
  <c r="J565" i="1"/>
  <c r="T564" i="1"/>
  <c r="S564" i="1"/>
  <c r="R564" i="1"/>
  <c r="Q564" i="1"/>
  <c r="P564" i="1"/>
  <c r="O564" i="1"/>
  <c r="N564" i="1"/>
  <c r="M564" i="1"/>
  <c r="L564" i="1"/>
  <c r="K564" i="1"/>
  <c r="J564" i="1"/>
  <c r="T563" i="1"/>
  <c r="S563" i="1"/>
  <c r="R563" i="1"/>
  <c r="Q563" i="1"/>
  <c r="P563" i="1"/>
  <c r="O563" i="1"/>
  <c r="N563" i="1"/>
  <c r="M563" i="1"/>
  <c r="L563" i="1"/>
  <c r="K563" i="1"/>
  <c r="J563" i="1"/>
  <c r="T562" i="1"/>
  <c r="S562" i="1"/>
  <c r="R562" i="1"/>
  <c r="Q562" i="1"/>
  <c r="P562" i="1"/>
  <c r="O562" i="1"/>
  <c r="N562" i="1"/>
  <c r="M562" i="1"/>
  <c r="L562" i="1"/>
  <c r="K562" i="1"/>
  <c r="J562" i="1"/>
  <c r="T561" i="1"/>
  <c r="S561" i="1"/>
  <c r="R561" i="1"/>
  <c r="Q561" i="1"/>
  <c r="P561" i="1"/>
  <c r="O561" i="1"/>
  <c r="N561" i="1"/>
  <c r="M561" i="1"/>
  <c r="L561" i="1"/>
  <c r="K561" i="1"/>
  <c r="J561" i="1"/>
  <c r="T560" i="1"/>
  <c r="S560" i="1"/>
  <c r="R560" i="1"/>
  <c r="Q560" i="1"/>
  <c r="P560" i="1"/>
  <c r="O560" i="1"/>
  <c r="N560" i="1"/>
  <c r="M560" i="1"/>
  <c r="L560" i="1"/>
  <c r="K560" i="1"/>
  <c r="J560" i="1"/>
  <c r="T559" i="1"/>
  <c r="S559" i="1"/>
  <c r="R559" i="1"/>
  <c r="Q559" i="1"/>
  <c r="P559" i="1"/>
  <c r="O559" i="1"/>
  <c r="N559" i="1"/>
  <c r="M559" i="1"/>
  <c r="L559" i="1"/>
  <c r="K559" i="1"/>
  <c r="J559" i="1"/>
  <c r="T558" i="1"/>
  <c r="S558" i="1"/>
  <c r="R558" i="1"/>
  <c r="Q558" i="1"/>
  <c r="P558" i="1"/>
  <c r="O558" i="1"/>
  <c r="N558" i="1"/>
  <c r="M558" i="1"/>
  <c r="L558" i="1"/>
  <c r="K558" i="1"/>
  <c r="J558" i="1"/>
  <c r="T557" i="1"/>
  <c r="S557" i="1"/>
  <c r="R557" i="1"/>
  <c r="Q557" i="1"/>
  <c r="P557" i="1"/>
  <c r="O557" i="1"/>
  <c r="N557" i="1"/>
  <c r="M557" i="1"/>
  <c r="L557" i="1"/>
  <c r="K557" i="1"/>
  <c r="J557" i="1"/>
  <c r="T556" i="1"/>
  <c r="S556" i="1"/>
  <c r="R556" i="1"/>
  <c r="Q556" i="1"/>
  <c r="P556" i="1"/>
  <c r="O556" i="1"/>
  <c r="N556" i="1"/>
  <c r="M556" i="1"/>
  <c r="L556" i="1"/>
  <c r="K556" i="1"/>
  <c r="J556" i="1"/>
  <c r="T555" i="1"/>
  <c r="S555" i="1"/>
  <c r="R555" i="1"/>
  <c r="Q555" i="1"/>
  <c r="P555" i="1"/>
  <c r="O555" i="1"/>
  <c r="N555" i="1"/>
  <c r="M555" i="1"/>
  <c r="L555" i="1"/>
  <c r="K555" i="1"/>
  <c r="J555" i="1"/>
  <c r="T554" i="1"/>
  <c r="S554" i="1"/>
  <c r="R554" i="1"/>
  <c r="Q554" i="1"/>
  <c r="P554" i="1"/>
  <c r="O554" i="1"/>
  <c r="N554" i="1"/>
  <c r="M554" i="1"/>
  <c r="L554" i="1"/>
  <c r="K554" i="1"/>
  <c r="J554" i="1"/>
  <c r="T553" i="1"/>
  <c r="S553" i="1"/>
  <c r="R553" i="1"/>
  <c r="Q553" i="1"/>
  <c r="P553" i="1"/>
  <c r="O553" i="1"/>
  <c r="N553" i="1"/>
  <c r="M553" i="1"/>
  <c r="L553" i="1"/>
  <c r="K553" i="1"/>
  <c r="J553" i="1"/>
  <c r="T552" i="1"/>
  <c r="S552" i="1"/>
  <c r="R552" i="1"/>
  <c r="Q552" i="1"/>
  <c r="P552" i="1"/>
  <c r="O552" i="1"/>
  <c r="N552" i="1"/>
  <c r="M552" i="1"/>
  <c r="L552" i="1"/>
  <c r="K552" i="1"/>
  <c r="J552" i="1"/>
  <c r="T551" i="1"/>
  <c r="S551" i="1"/>
  <c r="R551" i="1"/>
  <c r="Q551" i="1"/>
  <c r="P551" i="1"/>
  <c r="O551" i="1"/>
  <c r="N551" i="1"/>
  <c r="M551" i="1"/>
  <c r="L551" i="1"/>
  <c r="K551" i="1"/>
  <c r="J551" i="1"/>
  <c r="T550" i="1"/>
  <c r="S550" i="1"/>
  <c r="R550" i="1"/>
  <c r="Q550" i="1"/>
  <c r="P550" i="1"/>
  <c r="O550" i="1"/>
  <c r="N550" i="1"/>
  <c r="M550" i="1"/>
  <c r="L550" i="1"/>
  <c r="K550" i="1"/>
  <c r="J550" i="1"/>
  <c r="T549" i="1"/>
  <c r="S549" i="1"/>
  <c r="R549" i="1"/>
  <c r="Q549" i="1"/>
  <c r="P549" i="1"/>
  <c r="O549" i="1"/>
  <c r="N549" i="1"/>
  <c r="M549" i="1"/>
  <c r="L549" i="1"/>
  <c r="K549" i="1"/>
  <c r="J549" i="1"/>
  <c r="T548" i="1"/>
  <c r="S548" i="1"/>
  <c r="R548" i="1"/>
  <c r="Q548" i="1"/>
  <c r="P548" i="1"/>
  <c r="O548" i="1"/>
  <c r="N548" i="1"/>
  <c r="M548" i="1"/>
  <c r="L548" i="1"/>
  <c r="K548" i="1"/>
  <c r="J548" i="1"/>
  <c r="T547" i="1"/>
  <c r="S547" i="1"/>
  <c r="R547" i="1"/>
  <c r="Q547" i="1"/>
  <c r="P547" i="1"/>
  <c r="O547" i="1"/>
  <c r="N547" i="1"/>
  <c r="M547" i="1"/>
  <c r="L547" i="1"/>
  <c r="K547" i="1"/>
  <c r="J547" i="1"/>
  <c r="T546" i="1"/>
  <c r="S546" i="1"/>
  <c r="R546" i="1"/>
  <c r="Q546" i="1"/>
  <c r="P546" i="1"/>
  <c r="O546" i="1"/>
  <c r="N546" i="1"/>
  <c r="M546" i="1"/>
  <c r="L546" i="1"/>
  <c r="K546" i="1"/>
  <c r="J546" i="1"/>
  <c r="T545" i="1"/>
  <c r="S545" i="1"/>
  <c r="R545" i="1"/>
  <c r="Q545" i="1"/>
  <c r="P545" i="1"/>
  <c r="O545" i="1"/>
  <c r="N545" i="1"/>
  <c r="M545" i="1"/>
  <c r="L545" i="1"/>
  <c r="K545" i="1"/>
  <c r="J545" i="1"/>
  <c r="T544" i="1"/>
  <c r="S544" i="1"/>
  <c r="R544" i="1"/>
  <c r="Q544" i="1"/>
  <c r="P544" i="1"/>
  <c r="O544" i="1"/>
  <c r="N544" i="1"/>
  <c r="M544" i="1"/>
  <c r="L544" i="1"/>
  <c r="K544" i="1"/>
  <c r="J544" i="1"/>
  <c r="T543" i="1"/>
  <c r="S543" i="1"/>
  <c r="R543" i="1"/>
  <c r="Q543" i="1"/>
  <c r="P543" i="1"/>
  <c r="O543" i="1"/>
  <c r="N543" i="1"/>
  <c r="M543" i="1"/>
  <c r="L543" i="1"/>
  <c r="K543" i="1"/>
  <c r="J543" i="1"/>
  <c r="T542" i="1"/>
  <c r="S542" i="1"/>
  <c r="R542" i="1"/>
  <c r="Q542" i="1"/>
  <c r="P542" i="1"/>
  <c r="O542" i="1"/>
  <c r="N542" i="1"/>
  <c r="M542" i="1"/>
  <c r="L542" i="1"/>
  <c r="K542" i="1"/>
  <c r="J542" i="1"/>
  <c r="T541" i="1"/>
  <c r="S541" i="1"/>
  <c r="R541" i="1"/>
  <c r="Q541" i="1"/>
  <c r="P541" i="1"/>
  <c r="O541" i="1"/>
  <c r="N541" i="1"/>
  <c r="M541" i="1"/>
  <c r="L541" i="1"/>
  <c r="K541" i="1"/>
  <c r="J541" i="1"/>
  <c r="T540" i="1"/>
  <c r="S540" i="1"/>
  <c r="R540" i="1"/>
  <c r="Q540" i="1"/>
  <c r="P540" i="1"/>
  <c r="O540" i="1"/>
  <c r="N540" i="1"/>
  <c r="M540" i="1"/>
  <c r="L540" i="1"/>
  <c r="K540" i="1"/>
  <c r="J540" i="1"/>
  <c r="T539" i="1"/>
  <c r="S539" i="1"/>
  <c r="R539" i="1"/>
  <c r="Q539" i="1"/>
  <c r="P539" i="1"/>
  <c r="O539" i="1"/>
  <c r="N539" i="1"/>
  <c r="M539" i="1"/>
  <c r="L539" i="1"/>
  <c r="K539" i="1"/>
  <c r="J539" i="1"/>
  <c r="T538" i="1"/>
  <c r="S538" i="1"/>
  <c r="R538" i="1"/>
  <c r="Q538" i="1"/>
  <c r="P538" i="1"/>
  <c r="O538" i="1"/>
  <c r="N538" i="1"/>
  <c r="M538" i="1"/>
  <c r="L538" i="1"/>
  <c r="K538" i="1"/>
  <c r="J538" i="1"/>
  <c r="T537" i="1"/>
  <c r="S537" i="1"/>
  <c r="R537" i="1"/>
  <c r="Q537" i="1"/>
  <c r="P537" i="1"/>
  <c r="O537" i="1"/>
  <c r="N537" i="1"/>
  <c r="M537" i="1"/>
  <c r="L537" i="1"/>
  <c r="K537" i="1"/>
  <c r="J537" i="1"/>
  <c r="T536" i="1"/>
  <c r="S536" i="1"/>
  <c r="R536" i="1"/>
  <c r="Q536" i="1"/>
  <c r="P536" i="1"/>
  <c r="O536" i="1"/>
  <c r="N536" i="1"/>
  <c r="M536" i="1"/>
  <c r="L536" i="1"/>
  <c r="K536" i="1"/>
  <c r="J536" i="1"/>
  <c r="T535" i="1"/>
  <c r="S535" i="1"/>
  <c r="R535" i="1"/>
  <c r="Q535" i="1"/>
  <c r="P535" i="1"/>
  <c r="O535" i="1"/>
  <c r="N535" i="1"/>
  <c r="M535" i="1"/>
  <c r="L535" i="1"/>
  <c r="K535" i="1"/>
  <c r="J535" i="1"/>
  <c r="T534" i="1"/>
  <c r="S534" i="1"/>
  <c r="R534" i="1"/>
  <c r="Q534" i="1"/>
  <c r="P534" i="1"/>
  <c r="O534" i="1"/>
  <c r="N534" i="1"/>
  <c r="M534" i="1"/>
  <c r="L534" i="1"/>
  <c r="K534" i="1"/>
  <c r="J534" i="1"/>
  <c r="T533" i="1"/>
  <c r="S533" i="1"/>
  <c r="R533" i="1"/>
  <c r="Q533" i="1"/>
  <c r="P533" i="1"/>
  <c r="O533" i="1"/>
  <c r="N533" i="1"/>
  <c r="M533" i="1"/>
  <c r="L533" i="1"/>
  <c r="K533" i="1"/>
  <c r="J533" i="1"/>
  <c r="T532" i="1"/>
  <c r="S532" i="1"/>
  <c r="R532" i="1"/>
  <c r="Q532" i="1"/>
  <c r="P532" i="1"/>
  <c r="O532" i="1"/>
  <c r="N532" i="1"/>
  <c r="M532" i="1"/>
  <c r="L532" i="1"/>
  <c r="K532" i="1"/>
  <c r="J532" i="1"/>
  <c r="T531" i="1"/>
  <c r="S531" i="1"/>
  <c r="R531" i="1"/>
  <c r="Q531" i="1"/>
  <c r="P531" i="1"/>
  <c r="O531" i="1"/>
  <c r="N531" i="1"/>
  <c r="M531" i="1"/>
  <c r="L531" i="1"/>
  <c r="K531" i="1"/>
  <c r="J531" i="1"/>
  <c r="T530" i="1"/>
  <c r="S530" i="1"/>
  <c r="R530" i="1"/>
  <c r="Q530" i="1"/>
  <c r="P530" i="1"/>
  <c r="O530" i="1"/>
  <c r="N530" i="1"/>
  <c r="M530" i="1"/>
  <c r="L530" i="1"/>
  <c r="K530" i="1"/>
  <c r="J530" i="1"/>
  <c r="T529" i="1"/>
  <c r="S529" i="1"/>
  <c r="R529" i="1"/>
  <c r="Q529" i="1"/>
  <c r="P529" i="1"/>
  <c r="O529" i="1"/>
  <c r="N529" i="1"/>
  <c r="M529" i="1"/>
  <c r="L529" i="1"/>
  <c r="K529" i="1"/>
  <c r="J529" i="1"/>
  <c r="T528" i="1"/>
  <c r="S528" i="1"/>
  <c r="R528" i="1"/>
  <c r="Q528" i="1"/>
  <c r="P528" i="1"/>
  <c r="O528" i="1"/>
  <c r="N528" i="1"/>
  <c r="M528" i="1"/>
  <c r="L528" i="1"/>
  <c r="K528" i="1"/>
  <c r="J528" i="1"/>
  <c r="T527" i="1"/>
  <c r="S527" i="1"/>
  <c r="R527" i="1"/>
  <c r="Q527" i="1"/>
  <c r="P527" i="1"/>
  <c r="O527" i="1"/>
  <c r="N527" i="1"/>
  <c r="M527" i="1"/>
  <c r="L527" i="1"/>
  <c r="K527" i="1"/>
  <c r="J527" i="1"/>
  <c r="T526" i="1"/>
  <c r="S526" i="1"/>
  <c r="R526" i="1"/>
  <c r="Q526" i="1"/>
  <c r="P526" i="1"/>
  <c r="O526" i="1"/>
  <c r="N526" i="1"/>
  <c r="M526" i="1"/>
  <c r="L526" i="1"/>
  <c r="K526" i="1"/>
  <c r="J526" i="1"/>
  <c r="T525" i="1"/>
  <c r="S525" i="1"/>
  <c r="R525" i="1"/>
  <c r="Q525" i="1"/>
  <c r="P525" i="1"/>
  <c r="O525" i="1"/>
  <c r="N525" i="1"/>
  <c r="M525" i="1"/>
  <c r="L525" i="1"/>
  <c r="K525" i="1"/>
  <c r="J525" i="1"/>
  <c r="T524" i="1"/>
  <c r="S524" i="1"/>
  <c r="R524" i="1"/>
  <c r="Q524" i="1"/>
  <c r="P524" i="1"/>
  <c r="O524" i="1"/>
  <c r="N524" i="1"/>
  <c r="M524" i="1"/>
  <c r="L524" i="1"/>
  <c r="K524" i="1"/>
  <c r="J524" i="1"/>
  <c r="T523" i="1"/>
  <c r="S523" i="1"/>
  <c r="R523" i="1"/>
  <c r="Q523" i="1"/>
  <c r="P523" i="1"/>
  <c r="O523" i="1"/>
  <c r="N523" i="1"/>
  <c r="M523" i="1"/>
  <c r="L523" i="1"/>
  <c r="K523" i="1"/>
  <c r="J523" i="1"/>
  <c r="T522" i="1"/>
  <c r="S522" i="1"/>
  <c r="R522" i="1"/>
  <c r="Q522" i="1"/>
  <c r="P522" i="1"/>
  <c r="O522" i="1"/>
  <c r="N522" i="1"/>
  <c r="M522" i="1"/>
  <c r="L522" i="1"/>
  <c r="K522" i="1"/>
  <c r="J522" i="1"/>
  <c r="T521" i="1"/>
  <c r="S521" i="1"/>
  <c r="R521" i="1"/>
  <c r="Q521" i="1"/>
  <c r="P521" i="1"/>
  <c r="O521" i="1"/>
  <c r="N521" i="1"/>
  <c r="M521" i="1"/>
  <c r="L521" i="1"/>
  <c r="K521" i="1"/>
  <c r="J521" i="1"/>
  <c r="T520" i="1"/>
  <c r="S520" i="1"/>
  <c r="R520" i="1"/>
  <c r="Q520" i="1"/>
  <c r="P520" i="1"/>
  <c r="O520" i="1"/>
  <c r="N520" i="1"/>
  <c r="M520" i="1"/>
  <c r="L520" i="1"/>
  <c r="K520" i="1"/>
  <c r="J520" i="1"/>
  <c r="T519" i="1"/>
  <c r="S519" i="1"/>
  <c r="R519" i="1"/>
  <c r="Q519" i="1"/>
  <c r="P519" i="1"/>
  <c r="O519" i="1"/>
  <c r="N519" i="1"/>
  <c r="M519" i="1"/>
  <c r="L519" i="1"/>
  <c r="K519" i="1"/>
  <c r="J519" i="1"/>
  <c r="T518" i="1"/>
  <c r="S518" i="1"/>
  <c r="R518" i="1"/>
  <c r="Q518" i="1"/>
  <c r="P518" i="1"/>
  <c r="O518" i="1"/>
  <c r="N518" i="1"/>
  <c r="M518" i="1"/>
  <c r="L518" i="1"/>
  <c r="K518" i="1"/>
  <c r="J518" i="1"/>
  <c r="T517" i="1"/>
  <c r="S517" i="1"/>
  <c r="R517" i="1"/>
  <c r="Q517" i="1"/>
  <c r="P517" i="1"/>
  <c r="O517" i="1"/>
  <c r="N517" i="1"/>
  <c r="M517" i="1"/>
  <c r="L517" i="1"/>
  <c r="K517" i="1"/>
  <c r="J517" i="1"/>
  <c r="T516" i="1"/>
  <c r="S516" i="1"/>
  <c r="R516" i="1"/>
  <c r="Q516" i="1"/>
  <c r="P516" i="1"/>
  <c r="O516" i="1"/>
  <c r="N516" i="1"/>
  <c r="M516" i="1"/>
  <c r="L516" i="1"/>
  <c r="K516" i="1"/>
  <c r="J516" i="1"/>
  <c r="T515" i="1"/>
  <c r="S515" i="1"/>
  <c r="R515" i="1"/>
  <c r="Q515" i="1"/>
  <c r="P515" i="1"/>
  <c r="O515" i="1"/>
  <c r="N515" i="1"/>
  <c r="M515" i="1"/>
  <c r="L515" i="1"/>
  <c r="K515" i="1"/>
  <c r="J515" i="1"/>
  <c r="T514" i="1"/>
  <c r="S514" i="1"/>
  <c r="R514" i="1"/>
  <c r="Q514" i="1"/>
  <c r="P514" i="1"/>
  <c r="O514" i="1"/>
  <c r="N514" i="1"/>
  <c r="M514" i="1"/>
  <c r="L514" i="1"/>
  <c r="K514" i="1"/>
  <c r="J514" i="1"/>
  <c r="T513" i="1"/>
  <c r="S513" i="1"/>
  <c r="R513" i="1"/>
  <c r="Q513" i="1"/>
  <c r="P513" i="1"/>
  <c r="O513" i="1"/>
  <c r="N513" i="1"/>
  <c r="M513" i="1"/>
  <c r="L513" i="1"/>
  <c r="K513" i="1"/>
  <c r="J513" i="1"/>
  <c r="T512" i="1"/>
  <c r="S512" i="1"/>
  <c r="R512" i="1"/>
  <c r="Q512" i="1"/>
  <c r="P512" i="1"/>
  <c r="O512" i="1"/>
  <c r="N512" i="1"/>
  <c r="M512" i="1"/>
  <c r="L512" i="1"/>
  <c r="K512" i="1"/>
  <c r="J512" i="1"/>
  <c r="T511" i="1"/>
  <c r="S511" i="1"/>
  <c r="R511" i="1"/>
  <c r="Q511" i="1"/>
  <c r="P511" i="1"/>
  <c r="O511" i="1"/>
  <c r="N511" i="1"/>
  <c r="M511" i="1"/>
  <c r="L511" i="1"/>
  <c r="K511" i="1"/>
  <c r="J511" i="1"/>
  <c r="T510" i="1"/>
  <c r="S510" i="1"/>
  <c r="R510" i="1"/>
  <c r="Q510" i="1"/>
  <c r="P510" i="1"/>
  <c r="O510" i="1"/>
  <c r="N510" i="1"/>
  <c r="M510" i="1"/>
  <c r="L510" i="1"/>
  <c r="K510" i="1"/>
  <c r="J510" i="1"/>
  <c r="T509" i="1"/>
  <c r="S509" i="1"/>
  <c r="R509" i="1"/>
  <c r="Q509" i="1"/>
  <c r="P509" i="1"/>
  <c r="O509" i="1"/>
  <c r="N509" i="1"/>
  <c r="M509" i="1"/>
  <c r="L509" i="1"/>
  <c r="K509" i="1"/>
  <c r="J509" i="1"/>
  <c r="T508" i="1"/>
  <c r="S508" i="1"/>
  <c r="R508" i="1"/>
  <c r="Q508" i="1"/>
  <c r="P508" i="1"/>
  <c r="O508" i="1"/>
  <c r="N508" i="1"/>
  <c r="M508" i="1"/>
  <c r="L508" i="1"/>
  <c r="K508" i="1"/>
  <c r="J508" i="1"/>
  <c r="T507" i="1"/>
  <c r="S507" i="1"/>
  <c r="R507" i="1"/>
  <c r="Q507" i="1"/>
  <c r="P507" i="1"/>
  <c r="O507" i="1"/>
  <c r="N507" i="1"/>
  <c r="M507" i="1"/>
  <c r="L507" i="1"/>
  <c r="K507" i="1"/>
  <c r="J507" i="1"/>
  <c r="T506" i="1"/>
  <c r="S506" i="1"/>
  <c r="R506" i="1"/>
  <c r="Q506" i="1"/>
  <c r="P506" i="1"/>
  <c r="O506" i="1"/>
  <c r="N506" i="1"/>
  <c r="M506" i="1"/>
  <c r="L506" i="1"/>
  <c r="K506" i="1"/>
  <c r="J506" i="1"/>
  <c r="T505" i="1"/>
  <c r="S505" i="1"/>
  <c r="R505" i="1"/>
  <c r="Q505" i="1"/>
  <c r="P505" i="1"/>
  <c r="O505" i="1"/>
  <c r="N505" i="1"/>
  <c r="M505" i="1"/>
  <c r="L505" i="1"/>
  <c r="K505" i="1"/>
  <c r="J505" i="1"/>
  <c r="T504" i="1"/>
  <c r="S504" i="1"/>
  <c r="R504" i="1"/>
  <c r="Q504" i="1"/>
  <c r="P504" i="1"/>
  <c r="O504" i="1"/>
  <c r="N504" i="1"/>
  <c r="M504" i="1"/>
  <c r="L504" i="1"/>
  <c r="K504" i="1"/>
  <c r="J504" i="1"/>
  <c r="T503" i="1"/>
  <c r="S503" i="1"/>
  <c r="R503" i="1"/>
  <c r="Q503" i="1"/>
  <c r="P503" i="1"/>
  <c r="O503" i="1"/>
  <c r="N503" i="1"/>
  <c r="M503" i="1"/>
  <c r="L503" i="1"/>
  <c r="K503" i="1"/>
  <c r="J503" i="1"/>
  <c r="T502" i="1"/>
  <c r="S502" i="1"/>
  <c r="R502" i="1"/>
  <c r="Q502" i="1"/>
  <c r="P502" i="1"/>
  <c r="O502" i="1"/>
  <c r="N502" i="1"/>
  <c r="M502" i="1"/>
  <c r="L502" i="1"/>
  <c r="K502" i="1"/>
  <c r="J502" i="1"/>
  <c r="T501" i="1"/>
  <c r="S501" i="1"/>
  <c r="R501" i="1"/>
  <c r="Q501" i="1"/>
  <c r="P501" i="1"/>
  <c r="O501" i="1"/>
  <c r="N501" i="1"/>
  <c r="M501" i="1"/>
  <c r="L501" i="1"/>
  <c r="K501" i="1"/>
  <c r="J501" i="1"/>
  <c r="T500" i="1"/>
  <c r="S500" i="1"/>
  <c r="R500" i="1"/>
  <c r="Q500" i="1"/>
  <c r="P500" i="1"/>
  <c r="O500" i="1"/>
  <c r="N500" i="1"/>
  <c r="M500" i="1"/>
  <c r="L500" i="1"/>
  <c r="K500" i="1"/>
  <c r="J500" i="1"/>
  <c r="T499" i="1"/>
  <c r="S499" i="1"/>
  <c r="R499" i="1"/>
  <c r="Q499" i="1"/>
  <c r="P499" i="1"/>
  <c r="O499" i="1"/>
  <c r="N499" i="1"/>
  <c r="M499" i="1"/>
  <c r="L499" i="1"/>
  <c r="K499" i="1"/>
  <c r="J499" i="1"/>
  <c r="T498" i="1"/>
  <c r="S498" i="1"/>
  <c r="R498" i="1"/>
  <c r="Q498" i="1"/>
  <c r="P498" i="1"/>
  <c r="O498" i="1"/>
  <c r="N498" i="1"/>
  <c r="M498" i="1"/>
  <c r="L498" i="1"/>
  <c r="K498" i="1"/>
  <c r="J498" i="1"/>
  <c r="T497" i="1"/>
  <c r="S497" i="1"/>
  <c r="R497" i="1"/>
  <c r="Q497" i="1"/>
  <c r="P497" i="1"/>
  <c r="O497" i="1"/>
  <c r="N497" i="1"/>
  <c r="M497" i="1"/>
  <c r="L497" i="1"/>
  <c r="K497" i="1"/>
  <c r="J497" i="1"/>
  <c r="T496" i="1"/>
  <c r="S496" i="1"/>
  <c r="R496" i="1"/>
  <c r="Q496" i="1"/>
  <c r="P496" i="1"/>
  <c r="O496" i="1"/>
  <c r="N496" i="1"/>
  <c r="M496" i="1"/>
  <c r="L496" i="1"/>
  <c r="K496" i="1"/>
  <c r="J496" i="1"/>
  <c r="T495" i="1"/>
  <c r="S495" i="1"/>
  <c r="R495" i="1"/>
  <c r="Q495" i="1"/>
  <c r="P495" i="1"/>
  <c r="O495" i="1"/>
  <c r="N495" i="1"/>
  <c r="M495" i="1"/>
  <c r="L495" i="1"/>
  <c r="K495" i="1"/>
  <c r="J495" i="1"/>
  <c r="T494" i="1"/>
  <c r="S494" i="1"/>
  <c r="R494" i="1"/>
  <c r="Q494" i="1"/>
  <c r="P494" i="1"/>
  <c r="O494" i="1"/>
  <c r="N494" i="1"/>
  <c r="M494" i="1"/>
  <c r="L494" i="1"/>
  <c r="K494" i="1"/>
  <c r="J494" i="1"/>
  <c r="T493" i="1"/>
  <c r="S493" i="1"/>
  <c r="R493" i="1"/>
  <c r="Q493" i="1"/>
  <c r="P493" i="1"/>
  <c r="O493" i="1"/>
  <c r="N493" i="1"/>
  <c r="M493" i="1"/>
  <c r="L493" i="1"/>
  <c r="K493" i="1"/>
  <c r="J493" i="1"/>
  <c r="T492" i="1"/>
  <c r="S492" i="1"/>
  <c r="R492" i="1"/>
  <c r="Q492" i="1"/>
  <c r="P492" i="1"/>
  <c r="O492" i="1"/>
  <c r="N492" i="1"/>
  <c r="M492" i="1"/>
  <c r="L492" i="1"/>
  <c r="K492" i="1"/>
  <c r="J492" i="1"/>
  <c r="T491" i="1"/>
  <c r="S491" i="1"/>
  <c r="R491" i="1"/>
  <c r="Q491" i="1"/>
  <c r="P491" i="1"/>
  <c r="O491" i="1"/>
  <c r="N491" i="1"/>
  <c r="M491" i="1"/>
  <c r="L491" i="1"/>
  <c r="K491" i="1"/>
  <c r="J491" i="1"/>
  <c r="T490" i="1"/>
  <c r="S490" i="1"/>
  <c r="R490" i="1"/>
  <c r="Q490" i="1"/>
  <c r="P490" i="1"/>
  <c r="O490" i="1"/>
  <c r="N490" i="1"/>
  <c r="M490" i="1"/>
  <c r="L490" i="1"/>
  <c r="K490" i="1"/>
  <c r="J490" i="1"/>
  <c r="T489" i="1"/>
  <c r="S489" i="1"/>
  <c r="R489" i="1"/>
  <c r="Q489" i="1"/>
  <c r="P489" i="1"/>
  <c r="O489" i="1"/>
  <c r="N489" i="1"/>
  <c r="M489" i="1"/>
  <c r="L489" i="1"/>
  <c r="K489" i="1"/>
  <c r="J489" i="1"/>
  <c r="T488" i="1"/>
  <c r="S488" i="1"/>
  <c r="R488" i="1"/>
  <c r="Q488" i="1"/>
  <c r="P488" i="1"/>
  <c r="O488" i="1"/>
  <c r="N488" i="1"/>
  <c r="M488" i="1"/>
  <c r="L488" i="1"/>
  <c r="K488" i="1"/>
  <c r="J488" i="1"/>
  <c r="T487" i="1"/>
  <c r="S487" i="1"/>
  <c r="R487" i="1"/>
  <c r="Q487" i="1"/>
  <c r="P487" i="1"/>
  <c r="O487" i="1"/>
  <c r="N487" i="1"/>
  <c r="M487" i="1"/>
  <c r="L487" i="1"/>
  <c r="K487" i="1"/>
  <c r="J487" i="1"/>
  <c r="T486" i="1"/>
  <c r="S486" i="1"/>
  <c r="R486" i="1"/>
  <c r="Q486" i="1"/>
  <c r="P486" i="1"/>
  <c r="O486" i="1"/>
  <c r="N486" i="1"/>
  <c r="M486" i="1"/>
  <c r="L486" i="1"/>
  <c r="K486" i="1"/>
  <c r="J486" i="1"/>
  <c r="T485" i="1"/>
  <c r="S485" i="1"/>
  <c r="R485" i="1"/>
  <c r="Q485" i="1"/>
  <c r="P485" i="1"/>
  <c r="O485" i="1"/>
  <c r="N485" i="1"/>
  <c r="M485" i="1"/>
  <c r="L485" i="1"/>
  <c r="K485" i="1"/>
  <c r="J485" i="1"/>
  <c r="T484" i="1"/>
  <c r="S484" i="1"/>
  <c r="R484" i="1"/>
  <c r="Q484" i="1"/>
  <c r="P484" i="1"/>
  <c r="O484" i="1"/>
  <c r="N484" i="1"/>
  <c r="M484" i="1"/>
  <c r="L484" i="1"/>
  <c r="K484" i="1"/>
  <c r="J484" i="1"/>
  <c r="T483" i="1"/>
  <c r="S483" i="1"/>
  <c r="R483" i="1"/>
  <c r="Q483" i="1"/>
  <c r="P483" i="1"/>
  <c r="O483" i="1"/>
  <c r="N483" i="1"/>
  <c r="M483" i="1"/>
  <c r="L483" i="1"/>
  <c r="K483" i="1"/>
  <c r="J483" i="1"/>
  <c r="T482" i="1"/>
  <c r="S482" i="1"/>
  <c r="R482" i="1"/>
  <c r="Q482" i="1"/>
  <c r="P482" i="1"/>
  <c r="O482" i="1"/>
  <c r="N482" i="1"/>
  <c r="M482" i="1"/>
  <c r="L482" i="1"/>
  <c r="K482" i="1"/>
  <c r="J482" i="1"/>
  <c r="T481" i="1"/>
  <c r="S481" i="1"/>
  <c r="R481" i="1"/>
  <c r="Q481" i="1"/>
  <c r="P481" i="1"/>
  <c r="O481" i="1"/>
  <c r="N481" i="1"/>
  <c r="M481" i="1"/>
  <c r="L481" i="1"/>
  <c r="K481" i="1"/>
  <c r="J481" i="1"/>
  <c r="T480" i="1"/>
  <c r="S480" i="1"/>
  <c r="R480" i="1"/>
  <c r="Q480" i="1"/>
  <c r="P480" i="1"/>
  <c r="O480" i="1"/>
  <c r="N480" i="1"/>
  <c r="M480" i="1"/>
  <c r="L480" i="1"/>
  <c r="K480" i="1"/>
  <c r="J480" i="1"/>
  <c r="T479" i="1"/>
  <c r="S479" i="1"/>
  <c r="R479" i="1"/>
  <c r="Q479" i="1"/>
  <c r="P479" i="1"/>
  <c r="O479" i="1"/>
  <c r="N479" i="1"/>
  <c r="M479" i="1"/>
  <c r="L479" i="1"/>
  <c r="K479" i="1"/>
  <c r="J479" i="1"/>
  <c r="T478" i="1"/>
  <c r="S478" i="1"/>
  <c r="R478" i="1"/>
  <c r="Q478" i="1"/>
  <c r="P478" i="1"/>
  <c r="O478" i="1"/>
  <c r="N478" i="1"/>
  <c r="M478" i="1"/>
  <c r="L478" i="1"/>
  <c r="K478" i="1"/>
  <c r="J478" i="1"/>
  <c r="T477" i="1"/>
  <c r="S477" i="1"/>
  <c r="R477" i="1"/>
  <c r="Q477" i="1"/>
  <c r="P477" i="1"/>
  <c r="O477" i="1"/>
  <c r="N477" i="1"/>
  <c r="M477" i="1"/>
  <c r="L477" i="1"/>
  <c r="K477" i="1"/>
  <c r="J477" i="1"/>
  <c r="T476" i="1"/>
  <c r="S476" i="1"/>
  <c r="R476" i="1"/>
  <c r="Q476" i="1"/>
  <c r="P476" i="1"/>
  <c r="O476" i="1"/>
  <c r="N476" i="1"/>
  <c r="M476" i="1"/>
  <c r="L476" i="1"/>
  <c r="K476" i="1"/>
  <c r="J476" i="1"/>
  <c r="T475" i="1"/>
  <c r="S475" i="1"/>
  <c r="R475" i="1"/>
  <c r="Q475" i="1"/>
  <c r="P475" i="1"/>
  <c r="O475" i="1"/>
  <c r="N475" i="1"/>
  <c r="M475" i="1"/>
  <c r="L475" i="1"/>
  <c r="K475" i="1"/>
  <c r="J475" i="1"/>
  <c r="T474" i="1"/>
  <c r="S474" i="1"/>
  <c r="R474" i="1"/>
  <c r="Q474" i="1"/>
  <c r="P474" i="1"/>
  <c r="O474" i="1"/>
  <c r="N474" i="1"/>
  <c r="M474" i="1"/>
  <c r="L474" i="1"/>
  <c r="K474" i="1"/>
  <c r="J474" i="1"/>
  <c r="T473" i="1"/>
  <c r="S473" i="1"/>
  <c r="R473" i="1"/>
  <c r="Q473" i="1"/>
  <c r="P473" i="1"/>
  <c r="O473" i="1"/>
  <c r="N473" i="1"/>
  <c r="M473" i="1"/>
  <c r="L473" i="1"/>
  <c r="K473" i="1"/>
  <c r="J473" i="1"/>
  <c r="T472" i="1"/>
  <c r="S472" i="1"/>
  <c r="R472" i="1"/>
  <c r="Q472" i="1"/>
  <c r="P472" i="1"/>
  <c r="O472" i="1"/>
  <c r="N472" i="1"/>
  <c r="M472" i="1"/>
  <c r="L472" i="1"/>
  <c r="K472" i="1"/>
  <c r="J472" i="1"/>
  <c r="T471" i="1"/>
  <c r="S471" i="1"/>
  <c r="R471" i="1"/>
  <c r="Q471" i="1"/>
  <c r="P471" i="1"/>
  <c r="O471" i="1"/>
  <c r="N471" i="1"/>
  <c r="M471" i="1"/>
  <c r="L471" i="1"/>
  <c r="K471" i="1"/>
  <c r="J471" i="1"/>
  <c r="T470" i="1"/>
  <c r="S470" i="1"/>
  <c r="R470" i="1"/>
  <c r="Q470" i="1"/>
  <c r="P470" i="1"/>
  <c r="O470" i="1"/>
  <c r="N470" i="1"/>
  <c r="M470" i="1"/>
  <c r="L470" i="1"/>
  <c r="K470" i="1"/>
  <c r="J470" i="1"/>
  <c r="T469" i="1"/>
  <c r="S469" i="1"/>
  <c r="R469" i="1"/>
  <c r="Q469" i="1"/>
  <c r="P469" i="1"/>
  <c r="O469" i="1"/>
  <c r="N469" i="1"/>
  <c r="M469" i="1"/>
  <c r="L469" i="1"/>
  <c r="K469" i="1"/>
  <c r="J469" i="1"/>
  <c r="T468" i="1"/>
  <c r="S468" i="1"/>
  <c r="R468" i="1"/>
  <c r="Q468" i="1"/>
  <c r="P468" i="1"/>
  <c r="O468" i="1"/>
  <c r="N468" i="1"/>
  <c r="M468" i="1"/>
  <c r="L468" i="1"/>
  <c r="K468" i="1"/>
  <c r="J468" i="1"/>
  <c r="T467" i="1"/>
  <c r="S467" i="1"/>
  <c r="R467" i="1"/>
  <c r="Q467" i="1"/>
  <c r="P467" i="1"/>
  <c r="O467" i="1"/>
  <c r="N467" i="1"/>
  <c r="M467" i="1"/>
  <c r="L467" i="1"/>
  <c r="K467" i="1"/>
  <c r="J467" i="1"/>
  <c r="T466" i="1"/>
  <c r="S466" i="1"/>
  <c r="R466" i="1"/>
  <c r="Q466" i="1"/>
  <c r="P466" i="1"/>
  <c r="O466" i="1"/>
  <c r="N466" i="1"/>
  <c r="M466" i="1"/>
  <c r="L466" i="1"/>
  <c r="K466" i="1"/>
  <c r="J466" i="1"/>
  <c r="T465" i="1"/>
  <c r="S465" i="1"/>
  <c r="R465" i="1"/>
  <c r="Q465" i="1"/>
  <c r="P465" i="1"/>
  <c r="O465" i="1"/>
  <c r="N465" i="1"/>
  <c r="M465" i="1"/>
  <c r="L465" i="1"/>
  <c r="K465" i="1"/>
  <c r="J465" i="1"/>
  <c r="T464" i="1"/>
  <c r="S464" i="1"/>
  <c r="R464" i="1"/>
  <c r="Q464" i="1"/>
  <c r="P464" i="1"/>
  <c r="O464" i="1"/>
  <c r="N464" i="1"/>
  <c r="M464" i="1"/>
  <c r="L464" i="1"/>
  <c r="K464" i="1"/>
  <c r="J464" i="1"/>
  <c r="T463" i="1"/>
  <c r="S463" i="1"/>
  <c r="R463" i="1"/>
  <c r="Q463" i="1"/>
  <c r="P463" i="1"/>
  <c r="O463" i="1"/>
  <c r="N463" i="1"/>
  <c r="M463" i="1"/>
  <c r="L463" i="1"/>
  <c r="K463" i="1"/>
  <c r="J463" i="1"/>
  <c r="T462" i="1"/>
  <c r="S462" i="1"/>
  <c r="R462" i="1"/>
  <c r="Q462" i="1"/>
  <c r="P462" i="1"/>
  <c r="O462" i="1"/>
  <c r="N462" i="1"/>
  <c r="M462" i="1"/>
  <c r="L462" i="1"/>
  <c r="K462" i="1"/>
  <c r="J462" i="1"/>
  <c r="T461" i="1"/>
  <c r="S461" i="1"/>
  <c r="R461" i="1"/>
  <c r="Q461" i="1"/>
  <c r="P461" i="1"/>
  <c r="O461" i="1"/>
  <c r="N461" i="1"/>
  <c r="M461" i="1"/>
  <c r="L461" i="1"/>
  <c r="K461" i="1"/>
  <c r="J461" i="1"/>
  <c r="T460" i="1"/>
  <c r="S460" i="1"/>
  <c r="R460" i="1"/>
  <c r="Q460" i="1"/>
  <c r="P460" i="1"/>
  <c r="O460" i="1"/>
  <c r="N460" i="1"/>
  <c r="M460" i="1"/>
  <c r="L460" i="1"/>
  <c r="K460" i="1"/>
  <c r="J460" i="1"/>
  <c r="T459" i="1"/>
  <c r="S459" i="1"/>
  <c r="R459" i="1"/>
  <c r="Q459" i="1"/>
  <c r="P459" i="1"/>
  <c r="O459" i="1"/>
  <c r="N459" i="1"/>
  <c r="M459" i="1"/>
  <c r="L459" i="1"/>
  <c r="K459" i="1"/>
  <c r="J459" i="1"/>
  <c r="T458" i="1"/>
  <c r="S458" i="1"/>
  <c r="R458" i="1"/>
  <c r="Q458" i="1"/>
  <c r="P458" i="1"/>
  <c r="O458" i="1"/>
  <c r="N458" i="1"/>
  <c r="M458" i="1"/>
  <c r="L458" i="1"/>
  <c r="K458" i="1"/>
  <c r="J458" i="1"/>
  <c r="T457" i="1"/>
  <c r="S457" i="1"/>
  <c r="R457" i="1"/>
  <c r="Q457" i="1"/>
  <c r="P457" i="1"/>
  <c r="O457" i="1"/>
  <c r="N457" i="1"/>
  <c r="M457" i="1"/>
  <c r="L457" i="1"/>
  <c r="K457" i="1"/>
  <c r="J457" i="1"/>
  <c r="T456" i="1"/>
  <c r="S456" i="1"/>
  <c r="R456" i="1"/>
  <c r="Q456" i="1"/>
  <c r="P456" i="1"/>
  <c r="O456" i="1"/>
  <c r="N456" i="1"/>
  <c r="M456" i="1"/>
  <c r="L456" i="1"/>
  <c r="K456" i="1"/>
  <c r="J456" i="1"/>
  <c r="T455" i="1"/>
  <c r="S455" i="1"/>
  <c r="R455" i="1"/>
  <c r="Q455" i="1"/>
  <c r="P455" i="1"/>
  <c r="O455" i="1"/>
  <c r="N455" i="1"/>
  <c r="M455" i="1"/>
  <c r="L455" i="1"/>
  <c r="K455" i="1"/>
  <c r="J455" i="1"/>
  <c r="T454" i="1"/>
  <c r="S454" i="1"/>
  <c r="R454" i="1"/>
  <c r="Q454" i="1"/>
  <c r="P454" i="1"/>
  <c r="O454" i="1"/>
  <c r="N454" i="1"/>
  <c r="M454" i="1"/>
  <c r="L454" i="1"/>
  <c r="K454" i="1"/>
  <c r="J454" i="1"/>
  <c r="T453" i="1"/>
  <c r="S453" i="1"/>
  <c r="R453" i="1"/>
  <c r="Q453" i="1"/>
  <c r="P453" i="1"/>
  <c r="O453" i="1"/>
  <c r="N453" i="1"/>
  <c r="M453" i="1"/>
  <c r="L453" i="1"/>
  <c r="K453" i="1"/>
  <c r="J453" i="1"/>
  <c r="T452" i="1"/>
  <c r="S452" i="1"/>
  <c r="R452" i="1"/>
  <c r="Q452" i="1"/>
  <c r="P452" i="1"/>
  <c r="O452" i="1"/>
  <c r="N452" i="1"/>
  <c r="M452" i="1"/>
  <c r="L452" i="1"/>
  <c r="K452" i="1"/>
  <c r="J452" i="1"/>
  <c r="T451" i="1"/>
  <c r="S451" i="1"/>
  <c r="R451" i="1"/>
  <c r="Q451" i="1"/>
  <c r="P451" i="1"/>
  <c r="O451" i="1"/>
  <c r="N451" i="1"/>
  <c r="M451" i="1"/>
  <c r="L451" i="1"/>
  <c r="K451" i="1"/>
  <c r="J451" i="1"/>
  <c r="T450" i="1"/>
  <c r="S450" i="1"/>
  <c r="R450" i="1"/>
  <c r="Q450" i="1"/>
  <c r="P450" i="1"/>
  <c r="O450" i="1"/>
  <c r="N450" i="1"/>
  <c r="M450" i="1"/>
  <c r="L450" i="1"/>
  <c r="K450" i="1"/>
  <c r="J450" i="1"/>
  <c r="T449" i="1"/>
  <c r="S449" i="1"/>
  <c r="R449" i="1"/>
  <c r="Q449" i="1"/>
  <c r="P449" i="1"/>
  <c r="O449" i="1"/>
  <c r="N449" i="1"/>
  <c r="M449" i="1"/>
  <c r="L449" i="1"/>
  <c r="K449" i="1"/>
  <c r="J449" i="1"/>
  <c r="T448" i="1"/>
  <c r="S448" i="1"/>
  <c r="R448" i="1"/>
  <c r="Q448" i="1"/>
  <c r="P448" i="1"/>
  <c r="O448" i="1"/>
  <c r="N448" i="1"/>
  <c r="M448" i="1"/>
  <c r="L448" i="1"/>
  <c r="K448" i="1"/>
  <c r="J448" i="1"/>
  <c r="T447" i="1"/>
  <c r="S447" i="1"/>
  <c r="R447" i="1"/>
  <c r="Q447" i="1"/>
  <c r="P447" i="1"/>
  <c r="O447" i="1"/>
  <c r="N447" i="1"/>
  <c r="M447" i="1"/>
  <c r="L447" i="1"/>
  <c r="K447" i="1"/>
  <c r="J447" i="1"/>
  <c r="T446" i="1"/>
  <c r="S446" i="1"/>
  <c r="R446" i="1"/>
  <c r="Q446" i="1"/>
  <c r="P446" i="1"/>
  <c r="O446" i="1"/>
  <c r="N446" i="1"/>
  <c r="M446" i="1"/>
  <c r="L446" i="1"/>
  <c r="K446" i="1"/>
  <c r="J446" i="1"/>
  <c r="T445" i="1"/>
  <c r="S445" i="1"/>
  <c r="R445" i="1"/>
  <c r="Q445" i="1"/>
  <c r="P445" i="1"/>
  <c r="O445" i="1"/>
  <c r="N445" i="1"/>
  <c r="M445" i="1"/>
  <c r="L445" i="1"/>
  <c r="K445" i="1"/>
  <c r="J445" i="1"/>
  <c r="T444" i="1"/>
  <c r="S444" i="1"/>
  <c r="R444" i="1"/>
  <c r="Q444" i="1"/>
  <c r="P444" i="1"/>
  <c r="O444" i="1"/>
  <c r="N444" i="1"/>
  <c r="M444" i="1"/>
  <c r="L444" i="1"/>
  <c r="K444" i="1"/>
  <c r="J444" i="1"/>
  <c r="T443" i="1"/>
  <c r="S443" i="1"/>
  <c r="R443" i="1"/>
  <c r="Q443" i="1"/>
  <c r="P443" i="1"/>
  <c r="O443" i="1"/>
  <c r="N443" i="1"/>
  <c r="M443" i="1"/>
  <c r="L443" i="1"/>
  <c r="K443" i="1"/>
  <c r="J443" i="1"/>
  <c r="T442" i="1"/>
  <c r="S442" i="1"/>
  <c r="R442" i="1"/>
  <c r="Q442" i="1"/>
  <c r="P442" i="1"/>
  <c r="O442" i="1"/>
  <c r="N442" i="1"/>
  <c r="M442" i="1"/>
  <c r="L442" i="1"/>
  <c r="K442" i="1"/>
  <c r="J442" i="1"/>
  <c r="T441" i="1"/>
  <c r="S441" i="1"/>
  <c r="R441" i="1"/>
  <c r="Q441" i="1"/>
  <c r="P441" i="1"/>
  <c r="O441" i="1"/>
  <c r="N441" i="1"/>
  <c r="M441" i="1"/>
  <c r="L441" i="1"/>
  <c r="K441" i="1"/>
  <c r="J441" i="1"/>
  <c r="T440" i="1"/>
  <c r="S440" i="1"/>
  <c r="R440" i="1"/>
  <c r="Q440" i="1"/>
  <c r="P440" i="1"/>
  <c r="O440" i="1"/>
  <c r="N440" i="1"/>
  <c r="M440" i="1"/>
  <c r="L440" i="1"/>
  <c r="K440" i="1"/>
  <c r="J440" i="1"/>
  <c r="T439" i="1"/>
  <c r="S439" i="1"/>
  <c r="R439" i="1"/>
  <c r="Q439" i="1"/>
  <c r="P439" i="1"/>
  <c r="O439" i="1"/>
  <c r="N439" i="1"/>
  <c r="M439" i="1"/>
  <c r="L439" i="1"/>
  <c r="K439" i="1"/>
  <c r="J439" i="1"/>
  <c r="T438" i="1"/>
  <c r="S438" i="1"/>
  <c r="R438" i="1"/>
  <c r="Q438" i="1"/>
  <c r="P438" i="1"/>
  <c r="O438" i="1"/>
  <c r="N438" i="1"/>
  <c r="M438" i="1"/>
  <c r="L438" i="1"/>
  <c r="K438" i="1"/>
  <c r="J438" i="1"/>
  <c r="T437" i="1"/>
  <c r="S437" i="1"/>
  <c r="R437" i="1"/>
  <c r="Q437" i="1"/>
  <c r="P437" i="1"/>
  <c r="O437" i="1"/>
  <c r="N437" i="1"/>
  <c r="M437" i="1"/>
  <c r="L437" i="1"/>
  <c r="K437" i="1"/>
  <c r="J437" i="1"/>
  <c r="T436" i="1"/>
  <c r="S436" i="1"/>
  <c r="R436" i="1"/>
  <c r="Q436" i="1"/>
  <c r="P436" i="1"/>
  <c r="O436" i="1"/>
  <c r="N436" i="1"/>
  <c r="M436" i="1"/>
  <c r="L436" i="1"/>
  <c r="K436" i="1"/>
  <c r="J436" i="1"/>
  <c r="T435" i="1"/>
  <c r="S435" i="1"/>
  <c r="R435" i="1"/>
  <c r="Q435" i="1"/>
  <c r="P435" i="1"/>
  <c r="O435" i="1"/>
  <c r="N435" i="1"/>
  <c r="M435" i="1"/>
  <c r="L435" i="1"/>
  <c r="K435" i="1"/>
  <c r="J435" i="1"/>
  <c r="T434" i="1"/>
  <c r="S434" i="1"/>
  <c r="R434" i="1"/>
  <c r="Q434" i="1"/>
  <c r="P434" i="1"/>
  <c r="O434" i="1"/>
  <c r="N434" i="1"/>
  <c r="M434" i="1"/>
  <c r="L434" i="1"/>
  <c r="K434" i="1"/>
  <c r="J434" i="1"/>
  <c r="T433" i="1"/>
  <c r="S433" i="1"/>
  <c r="R433" i="1"/>
  <c r="Q433" i="1"/>
  <c r="P433" i="1"/>
  <c r="O433" i="1"/>
  <c r="N433" i="1"/>
  <c r="M433" i="1"/>
  <c r="L433" i="1"/>
  <c r="K433" i="1"/>
  <c r="J433" i="1"/>
  <c r="T432" i="1"/>
  <c r="S432" i="1"/>
  <c r="R432" i="1"/>
  <c r="Q432" i="1"/>
  <c r="P432" i="1"/>
  <c r="O432" i="1"/>
  <c r="N432" i="1"/>
  <c r="M432" i="1"/>
  <c r="L432" i="1"/>
  <c r="K432" i="1"/>
  <c r="J432" i="1"/>
  <c r="T431" i="1"/>
  <c r="S431" i="1"/>
  <c r="R431" i="1"/>
  <c r="Q431" i="1"/>
  <c r="P431" i="1"/>
  <c r="O431" i="1"/>
  <c r="N431" i="1"/>
  <c r="M431" i="1"/>
  <c r="L431" i="1"/>
  <c r="K431" i="1"/>
  <c r="J431" i="1"/>
  <c r="T430" i="1"/>
  <c r="S430" i="1"/>
  <c r="R430" i="1"/>
  <c r="Q430" i="1"/>
  <c r="P430" i="1"/>
  <c r="O430" i="1"/>
  <c r="N430" i="1"/>
  <c r="M430" i="1"/>
  <c r="L430" i="1"/>
  <c r="K430" i="1"/>
  <c r="J430" i="1"/>
  <c r="T429" i="1"/>
  <c r="S429" i="1"/>
  <c r="R429" i="1"/>
  <c r="Q429" i="1"/>
  <c r="P429" i="1"/>
  <c r="O429" i="1"/>
  <c r="N429" i="1"/>
  <c r="M429" i="1"/>
  <c r="L429" i="1"/>
  <c r="K429" i="1"/>
  <c r="J429" i="1"/>
  <c r="T428" i="1"/>
  <c r="S428" i="1"/>
  <c r="R428" i="1"/>
  <c r="Q428" i="1"/>
  <c r="P428" i="1"/>
  <c r="O428" i="1"/>
  <c r="N428" i="1"/>
  <c r="M428" i="1"/>
  <c r="L428" i="1"/>
  <c r="K428" i="1"/>
  <c r="J428" i="1"/>
  <c r="T427" i="1"/>
  <c r="S427" i="1"/>
  <c r="R427" i="1"/>
  <c r="Q427" i="1"/>
  <c r="P427" i="1"/>
  <c r="O427" i="1"/>
  <c r="N427" i="1"/>
  <c r="M427" i="1"/>
  <c r="L427" i="1"/>
  <c r="K427" i="1"/>
  <c r="J427" i="1"/>
  <c r="T426" i="1"/>
  <c r="S426" i="1"/>
  <c r="R426" i="1"/>
  <c r="Q426" i="1"/>
  <c r="P426" i="1"/>
  <c r="O426" i="1"/>
  <c r="N426" i="1"/>
  <c r="M426" i="1"/>
  <c r="L426" i="1"/>
  <c r="K426" i="1"/>
  <c r="J426" i="1"/>
  <c r="T425" i="1"/>
  <c r="S425" i="1"/>
  <c r="R425" i="1"/>
  <c r="Q425" i="1"/>
  <c r="P425" i="1"/>
  <c r="O425" i="1"/>
  <c r="N425" i="1"/>
  <c r="M425" i="1"/>
  <c r="L425" i="1"/>
  <c r="K425" i="1"/>
  <c r="J425" i="1"/>
  <c r="T424" i="1"/>
  <c r="S424" i="1"/>
  <c r="R424" i="1"/>
  <c r="Q424" i="1"/>
  <c r="P424" i="1"/>
  <c r="O424" i="1"/>
  <c r="N424" i="1"/>
  <c r="M424" i="1"/>
  <c r="L424" i="1"/>
  <c r="K424" i="1"/>
  <c r="J424" i="1"/>
  <c r="T423" i="1"/>
  <c r="S423" i="1"/>
  <c r="R423" i="1"/>
  <c r="Q423" i="1"/>
  <c r="P423" i="1"/>
  <c r="O423" i="1"/>
  <c r="N423" i="1"/>
  <c r="M423" i="1"/>
  <c r="L423" i="1"/>
  <c r="K423" i="1"/>
  <c r="J423" i="1"/>
  <c r="T422" i="1"/>
  <c r="S422" i="1"/>
  <c r="R422" i="1"/>
  <c r="Q422" i="1"/>
  <c r="P422" i="1"/>
  <c r="O422" i="1"/>
  <c r="N422" i="1"/>
  <c r="M422" i="1"/>
  <c r="L422" i="1"/>
  <c r="K422" i="1"/>
  <c r="J422" i="1"/>
  <c r="T421" i="1"/>
  <c r="S421" i="1"/>
  <c r="R421" i="1"/>
  <c r="Q421" i="1"/>
  <c r="P421" i="1"/>
  <c r="O421" i="1"/>
  <c r="N421" i="1"/>
  <c r="M421" i="1"/>
  <c r="L421" i="1"/>
  <c r="K421" i="1"/>
  <c r="J421" i="1"/>
  <c r="T420" i="1"/>
  <c r="S420" i="1"/>
  <c r="R420" i="1"/>
  <c r="Q420" i="1"/>
  <c r="P420" i="1"/>
  <c r="O420" i="1"/>
  <c r="N420" i="1"/>
  <c r="M420" i="1"/>
  <c r="L420" i="1"/>
  <c r="K420" i="1"/>
  <c r="J420" i="1"/>
  <c r="T419" i="1"/>
  <c r="S419" i="1"/>
  <c r="R419" i="1"/>
  <c r="Q419" i="1"/>
  <c r="P419" i="1"/>
  <c r="O419" i="1"/>
  <c r="N419" i="1"/>
  <c r="M419" i="1"/>
  <c r="L419" i="1"/>
  <c r="K419" i="1"/>
  <c r="J419" i="1"/>
  <c r="T418" i="1"/>
  <c r="S418" i="1"/>
  <c r="R418" i="1"/>
  <c r="Q418" i="1"/>
  <c r="P418" i="1"/>
  <c r="O418" i="1"/>
  <c r="N418" i="1"/>
  <c r="M418" i="1"/>
  <c r="L418" i="1"/>
  <c r="K418" i="1"/>
  <c r="J418" i="1"/>
  <c r="T417" i="1"/>
  <c r="S417" i="1"/>
  <c r="R417" i="1"/>
  <c r="Q417" i="1"/>
  <c r="P417" i="1"/>
  <c r="O417" i="1"/>
  <c r="N417" i="1"/>
  <c r="M417" i="1"/>
  <c r="L417" i="1"/>
  <c r="K417" i="1"/>
  <c r="J417" i="1"/>
  <c r="T416" i="1"/>
  <c r="S416" i="1"/>
  <c r="R416" i="1"/>
  <c r="Q416" i="1"/>
  <c r="P416" i="1"/>
  <c r="O416" i="1"/>
  <c r="N416" i="1"/>
  <c r="M416" i="1"/>
  <c r="L416" i="1"/>
  <c r="K416" i="1"/>
  <c r="J416" i="1"/>
  <c r="T415" i="1"/>
  <c r="S415" i="1"/>
  <c r="R415" i="1"/>
  <c r="Q415" i="1"/>
  <c r="P415" i="1"/>
  <c r="O415" i="1"/>
  <c r="N415" i="1"/>
  <c r="M415" i="1"/>
  <c r="L415" i="1"/>
  <c r="K415" i="1"/>
  <c r="J415" i="1"/>
  <c r="T414" i="1"/>
  <c r="S414" i="1"/>
  <c r="R414" i="1"/>
  <c r="Q414" i="1"/>
  <c r="P414" i="1"/>
  <c r="O414" i="1"/>
  <c r="N414" i="1"/>
  <c r="M414" i="1"/>
  <c r="L414" i="1"/>
  <c r="K414" i="1"/>
  <c r="J414" i="1"/>
  <c r="T413" i="1"/>
  <c r="S413" i="1"/>
  <c r="R413" i="1"/>
  <c r="Q413" i="1"/>
  <c r="P413" i="1"/>
  <c r="O413" i="1"/>
  <c r="N413" i="1"/>
  <c r="M413" i="1"/>
  <c r="L413" i="1"/>
  <c r="K413" i="1"/>
  <c r="J413" i="1"/>
  <c r="T412" i="1"/>
  <c r="S412" i="1"/>
  <c r="R412" i="1"/>
  <c r="Q412" i="1"/>
  <c r="P412" i="1"/>
  <c r="O412" i="1"/>
  <c r="N412" i="1"/>
  <c r="M412" i="1"/>
  <c r="L412" i="1"/>
  <c r="K412" i="1"/>
  <c r="J412" i="1"/>
  <c r="T411" i="1"/>
  <c r="S411" i="1"/>
  <c r="R411" i="1"/>
  <c r="Q411" i="1"/>
  <c r="P411" i="1"/>
  <c r="O411" i="1"/>
  <c r="N411" i="1"/>
  <c r="M411" i="1"/>
  <c r="L411" i="1"/>
  <c r="K411" i="1"/>
  <c r="J411" i="1"/>
  <c r="T410" i="1"/>
  <c r="S410" i="1"/>
  <c r="R410" i="1"/>
  <c r="Q410" i="1"/>
  <c r="P410" i="1"/>
  <c r="O410" i="1"/>
  <c r="N410" i="1"/>
  <c r="M410" i="1"/>
  <c r="L410" i="1"/>
  <c r="K410" i="1"/>
  <c r="J410" i="1"/>
  <c r="T409" i="1"/>
  <c r="S409" i="1"/>
  <c r="R409" i="1"/>
  <c r="Q409" i="1"/>
  <c r="P409" i="1"/>
  <c r="O409" i="1"/>
  <c r="N409" i="1"/>
  <c r="M409" i="1"/>
  <c r="L409" i="1"/>
  <c r="K409" i="1"/>
  <c r="J409" i="1"/>
  <c r="T408" i="1"/>
  <c r="S408" i="1"/>
  <c r="R408" i="1"/>
  <c r="Q408" i="1"/>
  <c r="P408" i="1"/>
  <c r="O408" i="1"/>
  <c r="N408" i="1"/>
  <c r="M408" i="1"/>
  <c r="L408" i="1"/>
  <c r="K408" i="1"/>
  <c r="J408" i="1"/>
  <c r="T407" i="1"/>
  <c r="S407" i="1"/>
  <c r="R407" i="1"/>
  <c r="Q407" i="1"/>
  <c r="P407" i="1"/>
  <c r="O407" i="1"/>
  <c r="N407" i="1"/>
  <c r="M407" i="1"/>
  <c r="L407" i="1"/>
  <c r="K407" i="1"/>
  <c r="J407" i="1"/>
  <c r="T406" i="1"/>
  <c r="S406" i="1"/>
  <c r="R406" i="1"/>
  <c r="Q406" i="1"/>
  <c r="P406" i="1"/>
  <c r="O406" i="1"/>
  <c r="N406" i="1"/>
  <c r="M406" i="1"/>
  <c r="L406" i="1"/>
  <c r="K406" i="1"/>
  <c r="J406" i="1"/>
  <c r="T405" i="1"/>
  <c r="S405" i="1"/>
  <c r="R405" i="1"/>
  <c r="Q405" i="1"/>
  <c r="P405" i="1"/>
  <c r="O405" i="1"/>
  <c r="N405" i="1"/>
  <c r="M405" i="1"/>
  <c r="L405" i="1"/>
  <c r="K405" i="1"/>
  <c r="J405" i="1"/>
  <c r="T404" i="1"/>
  <c r="S404" i="1"/>
  <c r="R404" i="1"/>
  <c r="Q404" i="1"/>
  <c r="P404" i="1"/>
  <c r="O404" i="1"/>
  <c r="N404" i="1"/>
  <c r="M404" i="1"/>
  <c r="L404" i="1"/>
  <c r="K404" i="1"/>
  <c r="J404" i="1"/>
  <c r="T403" i="1"/>
  <c r="S403" i="1"/>
  <c r="R403" i="1"/>
  <c r="Q403" i="1"/>
  <c r="P403" i="1"/>
  <c r="O403" i="1"/>
  <c r="N403" i="1"/>
  <c r="M403" i="1"/>
  <c r="L403" i="1"/>
  <c r="K403" i="1"/>
  <c r="J403" i="1"/>
  <c r="T402" i="1"/>
  <c r="S402" i="1"/>
  <c r="R402" i="1"/>
  <c r="Q402" i="1"/>
  <c r="P402" i="1"/>
  <c r="O402" i="1"/>
  <c r="N402" i="1"/>
  <c r="M402" i="1"/>
  <c r="L402" i="1"/>
  <c r="K402" i="1"/>
  <c r="J402" i="1"/>
  <c r="T401" i="1"/>
  <c r="S401" i="1"/>
  <c r="R401" i="1"/>
  <c r="Q401" i="1"/>
  <c r="P401" i="1"/>
  <c r="O401" i="1"/>
  <c r="N401" i="1"/>
  <c r="M401" i="1"/>
  <c r="L401" i="1"/>
  <c r="K401" i="1"/>
  <c r="J401" i="1"/>
  <c r="T400" i="1"/>
  <c r="S400" i="1"/>
  <c r="R400" i="1"/>
  <c r="Q400" i="1"/>
  <c r="P400" i="1"/>
  <c r="O400" i="1"/>
  <c r="N400" i="1"/>
  <c r="M400" i="1"/>
  <c r="L400" i="1"/>
  <c r="K400" i="1"/>
  <c r="J400" i="1"/>
  <c r="T399" i="1"/>
  <c r="S399" i="1"/>
  <c r="R399" i="1"/>
  <c r="Q399" i="1"/>
  <c r="P399" i="1"/>
  <c r="O399" i="1"/>
  <c r="N399" i="1"/>
  <c r="M399" i="1"/>
  <c r="L399" i="1"/>
  <c r="K399" i="1"/>
  <c r="J399" i="1"/>
  <c r="T398" i="1"/>
  <c r="S398" i="1"/>
  <c r="R398" i="1"/>
  <c r="Q398" i="1"/>
  <c r="P398" i="1"/>
  <c r="O398" i="1"/>
  <c r="N398" i="1"/>
  <c r="M398" i="1"/>
  <c r="L398" i="1"/>
  <c r="K398" i="1"/>
  <c r="J398" i="1"/>
  <c r="T397" i="1"/>
  <c r="S397" i="1"/>
  <c r="R397" i="1"/>
  <c r="Q397" i="1"/>
  <c r="P397" i="1"/>
  <c r="O397" i="1"/>
  <c r="N397" i="1"/>
  <c r="M397" i="1"/>
  <c r="L397" i="1"/>
  <c r="K397" i="1"/>
  <c r="J397" i="1"/>
  <c r="T396" i="1"/>
  <c r="S396" i="1"/>
  <c r="R396" i="1"/>
  <c r="Q396" i="1"/>
  <c r="P396" i="1"/>
  <c r="O396" i="1"/>
  <c r="N396" i="1"/>
  <c r="M396" i="1"/>
  <c r="L396" i="1"/>
  <c r="K396" i="1"/>
  <c r="J396" i="1"/>
  <c r="T395" i="1"/>
  <c r="S395" i="1"/>
  <c r="R395" i="1"/>
  <c r="Q395" i="1"/>
  <c r="P395" i="1"/>
  <c r="O395" i="1"/>
  <c r="N395" i="1"/>
  <c r="M395" i="1"/>
  <c r="L395" i="1"/>
  <c r="K395" i="1"/>
  <c r="J395" i="1"/>
  <c r="T394" i="1"/>
  <c r="S394" i="1"/>
  <c r="R394" i="1"/>
  <c r="Q394" i="1"/>
  <c r="P394" i="1"/>
  <c r="O394" i="1"/>
  <c r="N394" i="1"/>
  <c r="M394" i="1"/>
  <c r="L394" i="1"/>
  <c r="K394" i="1"/>
  <c r="J394" i="1"/>
  <c r="T393" i="1"/>
  <c r="S393" i="1"/>
  <c r="R393" i="1"/>
  <c r="Q393" i="1"/>
  <c r="P393" i="1"/>
  <c r="O393" i="1"/>
  <c r="N393" i="1"/>
  <c r="M393" i="1"/>
  <c r="L393" i="1"/>
  <c r="K393" i="1"/>
  <c r="J393" i="1"/>
  <c r="T392" i="1"/>
  <c r="S392" i="1"/>
  <c r="R392" i="1"/>
  <c r="Q392" i="1"/>
  <c r="P392" i="1"/>
  <c r="O392" i="1"/>
  <c r="N392" i="1"/>
  <c r="M392" i="1"/>
  <c r="L392" i="1"/>
  <c r="K392" i="1"/>
  <c r="J392" i="1"/>
  <c r="T391" i="1"/>
  <c r="S391" i="1"/>
  <c r="R391" i="1"/>
  <c r="Q391" i="1"/>
  <c r="P391" i="1"/>
  <c r="O391" i="1"/>
  <c r="N391" i="1"/>
  <c r="M391" i="1"/>
  <c r="L391" i="1"/>
  <c r="K391" i="1"/>
  <c r="J391" i="1"/>
  <c r="T390" i="1"/>
  <c r="S390" i="1"/>
  <c r="R390" i="1"/>
  <c r="Q390" i="1"/>
  <c r="P390" i="1"/>
  <c r="O390" i="1"/>
  <c r="N390" i="1"/>
  <c r="M390" i="1"/>
  <c r="L390" i="1"/>
  <c r="K390" i="1"/>
  <c r="J390" i="1"/>
  <c r="T389" i="1"/>
  <c r="S389" i="1"/>
  <c r="R389" i="1"/>
  <c r="Q389" i="1"/>
  <c r="P389" i="1"/>
  <c r="O389" i="1"/>
  <c r="N389" i="1"/>
  <c r="M389" i="1"/>
  <c r="L389" i="1"/>
  <c r="K389" i="1"/>
  <c r="J389" i="1"/>
  <c r="T388" i="1"/>
  <c r="S388" i="1"/>
  <c r="R388" i="1"/>
  <c r="Q388" i="1"/>
  <c r="P388" i="1"/>
  <c r="O388" i="1"/>
  <c r="N388" i="1"/>
  <c r="M388" i="1"/>
  <c r="L388" i="1"/>
  <c r="K388" i="1"/>
  <c r="J388" i="1"/>
  <c r="T387" i="1"/>
  <c r="S387" i="1"/>
  <c r="R387" i="1"/>
  <c r="Q387" i="1"/>
  <c r="P387" i="1"/>
  <c r="O387" i="1"/>
  <c r="N387" i="1"/>
  <c r="M387" i="1"/>
  <c r="L387" i="1"/>
  <c r="K387" i="1"/>
  <c r="J387" i="1"/>
  <c r="T386" i="1"/>
  <c r="S386" i="1"/>
  <c r="R386" i="1"/>
  <c r="Q386" i="1"/>
  <c r="P386" i="1"/>
  <c r="O386" i="1"/>
  <c r="N386" i="1"/>
  <c r="M386" i="1"/>
  <c r="L386" i="1"/>
  <c r="K386" i="1"/>
  <c r="J386" i="1"/>
  <c r="T385" i="1"/>
  <c r="S385" i="1"/>
  <c r="R385" i="1"/>
  <c r="Q385" i="1"/>
  <c r="P385" i="1"/>
  <c r="O385" i="1"/>
  <c r="N385" i="1"/>
  <c r="M385" i="1"/>
  <c r="L385" i="1"/>
  <c r="K385" i="1"/>
  <c r="J385" i="1"/>
  <c r="T384" i="1"/>
  <c r="S384" i="1"/>
  <c r="R384" i="1"/>
  <c r="Q384" i="1"/>
  <c r="P384" i="1"/>
  <c r="O384" i="1"/>
  <c r="N384" i="1"/>
  <c r="M384" i="1"/>
  <c r="L384" i="1"/>
  <c r="K384" i="1"/>
  <c r="J384" i="1"/>
  <c r="T383" i="1"/>
  <c r="S383" i="1"/>
  <c r="R383" i="1"/>
  <c r="Q383" i="1"/>
  <c r="P383" i="1"/>
  <c r="O383" i="1"/>
  <c r="N383" i="1"/>
  <c r="M383" i="1"/>
  <c r="L383" i="1"/>
  <c r="K383" i="1"/>
  <c r="J383" i="1"/>
  <c r="T382" i="1"/>
  <c r="S382" i="1"/>
  <c r="R382" i="1"/>
  <c r="Q382" i="1"/>
  <c r="P382" i="1"/>
  <c r="O382" i="1"/>
  <c r="N382" i="1"/>
  <c r="M382" i="1"/>
  <c r="L382" i="1"/>
  <c r="K382" i="1"/>
  <c r="J382" i="1"/>
  <c r="T381" i="1"/>
  <c r="S381" i="1"/>
  <c r="R381" i="1"/>
  <c r="Q381" i="1"/>
  <c r="P381" i="1"/>
  <c r="O381" i="1"/>
  <c r="N381" i="1"/>
  <c r="M381" i="1"/>
  <c r="L381" i="1"/>
  <c r="K381" i="1"/>
  <c r="J381" i="1"/>
  <c r="T380" i="1"/>
  <c r="S380" i="1"/>
  <c r="R380" i="1"/>
  <c r="Q380" i="1"/>
  <c r="P380" i="1"/>
  <c r="O380" i="1"/>
  <c r="N380" i="1"/>
  <c r="M380" i="1"/>
  <c r="L380" i="1"/>
  <c r="K380" i="1"/>
  <c r="J380" i="1"/>
  <c r="T379" i="1"/>
  <c r="S379" i="1"/>
  <c r="R379" i="1"/>
  <c r="Q379" i="1"/>
  <c r="P379" i="1"/>
  <c r="O379" i="1"/>
  <c r="N379" i="1"/>
  <c r="M379" i="1"/>
  <c r="L379" i="1"/>
  <c r="K379" i="1"/>
  <c r="J379" i="1"/>
  <c r="T378" i="1"/>
  <c r="S378" i="1"/>
  <c r="R378" i="1"/>
  <c r="Q378" i="1"/>
  <c r="P378" i="1"/>
  <c r="O378" i="1"/>
  <c r="N378" i="1"/>
  <c r="M378" i="1"/>
  <c r="L378" i="1"/>
  <c r="K378" i="1"/>
  <c r="J378" i="1"/>
  <c r="T377" i="1"/>
  <c r="S377" i="1"/>
  <c r="R377" i="1"/>
  <c r="Q377" i="1"/>
  <c r="P377" i="1"/>
  <c r="O377" i="1"/>
  <c r="N377" i="1"/>
  <c r="M377" i="1"/>
  <c r="L377" i="1"/>
  <c r="K377" i="1"/>
  <c r="J377" i="1"/>
  <c r="T376" i="1"/>
  <c r="S376" i="1"/>
  <c r="R376" i="1"/>
  <c r="Q376" i="1"/>
  <c r="P376" i="1"/>
  <c r="O376" i="1"/>
  <c r="N376" i="1"/>
  <c r="M376" i="1"/>
  <c r="L376" i="1"/>
  <c r="K376" i="1"/>
  <c r="J376" i="1"/>
  <c r="T375" i="1"/>
  <c r="S375" i="1"/>
  <c r="R375" i="1"/>
  <c r="Q375" i="1"/>
  <c r="P375" i="1"/>
  <c r="O375" i="1"/>
  <c r="N375" i="1"/>
  <c r="M375" i="1"/>
  <c r="L375" i="1"/>
  <c r="K375" i="1"/>
  <c r="J375" i="1"/>
  <c r="T374" i="1"/>
  <c r="S374" i="1"/>
  <c r="R374" i="1"/>
  <c r="Q374" i="1"/>
  <c r="P374" i="1"/>
  <c r="O374" i="1"/>
  <c r="N374" i="1"/>
  <c r="M374" i="1"/>
  <c r="L374" i="1"/>
  <c r="K374" i="1"/>
  <c r="J374" i="1"/>
  <c r="T373" i="1"/>
  <c r="S373" i="1"/>
  <c r="R373" i="1"/>
  <c r="Q373" i="1"/>
  <c r="P373" i="1"/>
  <c r="O373" i="1"/>
  <c r="N373" i="1"/>
  <c r="M373" i="1"/>
  <c r="L373" i="1"/>
  <c r="K373" i="1"/>
  <c r="J373" i="1"/>
  <c r="T372" i="1"/>
  <c r="S372" i="1"/>
  <c r="R372" i="1"/>
  <c r="Q372" i="1"/>
  <c r="P372" i="1"/>
  <c r="O372" i="1"/>
  <c r="N372" i="1"/>
  <c r="M372" i="1"/>
  <c r="L372" i="1"/>
  <c r="K372" i="1"/>
  <c r="J372" i="1"/>
  <c r="T371" i="1"/>
  <c r="S371" i="1"/>
  <c r="R371" i="1"/>
  <c r="Q371" i="1"/>
  <c r="P371" i="1"/>
  <c r="O371" i="1"/>
  <c r="N371" i="1"/>
  <c r="M371" i="1"/>
  <c r="L371" i="1"/>
  <c r="K371" i="1"/>
  <c r="J371" i="1"/>
  <c r="T370" i="1"/>
  <c r="S370" i="1"/>
  <c r="R370" i="1"/>
  <c r="Q370" i="1"/>
  <c r="P370" i="1"/>
  <c r="O370" i="1"/>
  <c r="N370" i="1"/>
  <c r="M370" i="1"/>
  <c r="L370" i="1"/>
  <c r="K370" i="1"/>
  <c r="J370" i="1"/>
  <c r="T369" i="1"/>
  <c r="S369" i="1"/>
  <c r="R369" i="1"/>
  <c r="Q369" i="1"/>
  <c r="P369" i="1"/>
  <c r="O369" i="1"/>
  <c r="N369" i="1"/>
  <c r="M369" i="1"/>
  <c r="L369" i="1"/>
  <c r="K369" i="1"/>
  <c r="J369" i="1"/>
  <c r="T368" i="1"/>
  <c r="S368" i="1"/>
  <c r="R368" i="1"/>
  <c r="Q368" i="1"/>
  <c r="P368" i="1"/>
  <c r="O368" i="1"/>
  <c r="N368" i="1"/>
  <c r="M368" i="1"/>
  <c r="L368" i="1"/>
  <c r="K368" i="1"/>
  <c r="J368" i="1"/>
  <c r="T367" i="1"/>
  <c r="S367" i="1"/>
  <c r="R367" i="1"/>
  <c r="Q367" i="1"/>
  <c r="P367" i="1"/>
  <c r="O367" i="1"/>
  <c r="N367" i="1"/>
  <c r="M367" i="1"/>
  <c r="L367" i="1"/>
  <c r="K367" i="1"/>
  <c r="J367" i="1"/>
  <c r="T366" i="1"/>
  <c r="S366" i="1"/>
  <c r="R366" i="1"/>
  <c r="Q366" i="1"/>
  <c r="P366" i="1"/>
  <c r="O366" i="1"/>
  <c r="N366" i="1"/>
  <c r="M366" i="1"/>
  <c r="L366" i="1"/>
  <c r="K366" i="1"/>
  <c r="J366" i="1"/>
  <c r="T365" i="1"/>
  <c r="S365" i="1"/>
  <c r="R365" i="1"/>
  <c r="Q365" i="1"/>
  <c r="P365" i="1"/>
  <c r="O365" i="1"/>
  <c r="N365" i="1"/>
  <c r="M365" i="1"/>
  <c r="L365" i="1"/>
  <c r="K365" i="1"/>
  <c r="J365" i="1"/>
  <c r="T364" i="1"/>
  <c r="S364" i="1"/>
  <c r="R364" i="1"/>
  <c r="Q364" i="1"/>
  <c r="P364" i="1"/>
  <c r="O364" i="1"/>
  <c r="N364" i="1"/>
  <c r="M364" i="1"/>
  <c r="L364" i="1"/>
  <c r="K364" i="1"/>
  <c r="J364" i="1"/>
  <c r="T363" i="1"/>
  <c r="S363" i="1"/>
  <c r="R363" i="1"/>
  <c r="Q363" i="1"/>
  <c r="P363" i="1"/>
  <c r="O363" i="1"/>
  <c r="N363" i="1"/>
  <c r="M363" i="1"/>
  <c r="L363" i="1"/>
  <c r="K363" i="1"/>
  <c r="J363" i="1"/>
  <c r="T362" i="1"/>
  <c r="S362" i="1"/>
  <c r="R362" i="1"/>
  <c r="Q362" i="1"/>
  <c r="P362" i="1"/>
  <c r="O362" i="1"/>
  <c r="N362" i="1"/>
  <c r="M362" i="1"/>
  <c r="L362" i="1"/>
  <c r="K362" i="1"/>
  <c r="J362" i="1"/>
  <c r="T361" i="1"/>
  <c r="S361" i="1"/>
  <c r="R361" i="1"/>
  <c r="Q361" i="1"/>
  <c r="P361" i="1"/>
  <c r="O361" i="1"/>
  <c r="N361" i="1"/>
  <c r="M361" i="1"/>
  <c r="L361" i="1"/>
  <c r="K361" i="1"/>
  <c r="J361" i="1"/>
  <c r="T360" i="1"/>
  <c r="S360" i="1"/>
  <c r="R360" i="1"/>
  <c r="Q360" i="1"/>
  <c r="P360" i="1"/>
  <c r="O360" i="1"/>
  <c r="N360" i="1"/>
  <c r="M360" i="1"/>
  <c r="L360" i="1"/>
  <c r="K360" i="1"/>
  <c r="J360" i="1"/>
  <c r="T359" i="1"/>
  <c r="S359" i="1"/>
  <c r="R359" i="1"/>
  <c r="Q359" i="1"/>
  <c r="P359" i="1"/>
  <c r="O359" i="1"/>
  <c r="N359" i="1"/>
  <c r="M359" i="1"/>
  <c r="L359" i="1"/>
  <c r="K359" i="1"/>
  <c r="J359" i="1"/>
  <c r="T358" i="1"/>
  <c r="S358" i="1"/>
  <c r="R358" i="1"/>
  <c r="Q358" i="1"/>
  <c r="P358" i="1"/>
  <c r="O358" i="1"/>
  <c r="N358" i="1"/>
  <c r="M358" i="1"/>
  <c r="L358" i="1"/>
  <c r="K358" i="1"/>
  <c r="J358" i="1"/>
  <c r="T357" i="1"/>
  <c r="S357" i="1"/>
  <c r="R357" i="1"/>
  <c r="Q357" i="1"/>
  <c r="P357" i="1"/>
  <c r="O357" i="1"/>
  <c r="N357" i="1"/>
  <c r="M357" i="1"/>
  <c r="L357" i="1"/>
  <c r="K357" i="1"/>
  <c r="J357" i="1"/>
  <c r="T356" i="1"/>
  <c r="S356" i="1"/>
  <c r="R356" i="1"/>
  <c r="Q356" i="1"/>
  <c r="P356" i="1"/>
  <c r="O356" i="1"/>
  <c r="N356" i="1"/>
  <c r="M356" i="1"/>
  <c r="L356" i="1"/>
  <c r="K356" i="1"/>
  <c r="J356" i="1"/>
  <c r="T355" i="1"/>
  <c r="S355" i="1"/>
  <c r="R355" i="1"/>
  <c r="Q355" i="1"/>
  <c r="P355" i="1"/>
  <c r="O355" i="1"/>
  <c r="N355" i="1"/>
  <c r="M355" i="1"/>
  <c r="L355" i="1"/>
  <c r="K355" i="1"/>
  <c r="J355" i="1"/>
  <c r="T354" i="1"/>
  <c r="S354" i="1"/>
  <c r="R354" i="1"/>
  <c r="Q354" i="1"/>
  <c r="P354" i="1"/>
  <c r="O354" i="1"/>
  <c r="N354" i="1"/>
  <c r="M354" i="1"/>
  <c r="L354" i="1"/>
  <c r="K354" i="1"/>
  <c r="J354" i="1"/>
  <c r="T353" i="1"/>
  <c r="S353" i="1"/>
  <c r="R353" i="1"/>
  <c r="Q353" i="1"/>
  <c r="P353" i="1"/>
  <c r="O353" i="1"/>
  <c r="N353" i="1"/>
  <c r="M353" i="1"/>
  <c r="L353" i="1"/>
  <c r="K353" i="1"/>
  <c r="J353" i="1"/>
  <c r="T352" i="1"/>
  <c r="S352" i="1"/>
  <c r="R352" i="1"/>
  <c r="Q352" i="1"/>
  <c r="P352" i="1"/>
  <c r="O352" i="1"/>
  <c r="N352" i="1"/>
  <c r="M352" i="1"/>
  <c r="L352" i="1"/>
  <c r="K352" i="1"/>
  <c r="J352" i="1"/>
  <c r="T351" i="1"/>
  <c r="S351" i="1"/>
  <c r="R351" i="1"/>
  <c r="Q351" i="1"/>
  <c r="P351" i="1"/>
  <c r="O351" i="1"/>
  <c r="N351" i="1"/>
  <c r="M351" i="1"/>
  <c r="L351" i="1"/>
  <c r="K351" i="1"/>
  <c r="J351" i="1"/>
  <c r="T350" i="1"/>
  <c r="S350" i="1"/>
  <c r="R350" i="1"/>
  <c r="Q350" i="1"/>
  <c r="P350" i="1"/>
  <c r="O350" i="1"/>
  <c r="N350" i="1"/>
  <c r="M350" i="1"/>
  <c r="L350" i="1"/>
  <c r="K350" i="1"/>
  <c r="J350" i="1"/>
  <c r="T349" i="1"/>
  <c r="S349" i="1"/>
  <c r="R349" i="1"/>
  <c r="Q349" i="1"/>
  <c r="P349" i="1"/>
  <c r="O349" i="1"/>
  <c r="N349" i="1"/>
  <c r="M349" i="1"/>
  <c r="L349" i="1"/>
  <c r="K349" i="1"/>
  <c r="J349" i="1"/>
  <c r="T348" i="1"/>
  <c r="S348" i="1"/>
  <c r="R348" i="1"/>
  <c r="Q348" i="1"/>
  <c r="P348" i="1"/>
  <c r="O348" i="1"/>
  <c r="N348" i="1"/>
  <c r="M348" i="1"/>
  <c r="L348" i="1"/>
  <c r="K348" i="1"/>
  <c r="J348" i="1"/>
  <c r="T347" i="1"/>
  <c r="S347" i="1"/>
  <c r="R347" i="1"/>
  <c r="Q347" i="1"/>
  <c r="P347" i="1"/>
  <c r="O347" i="1"/>
  <c r="N347" i="1"/>
  <c r="M347" i="1"/>
  <c r="L347" i="1"/>
  <c r="K347" i="1"/>
  <c r="J347" i="1"/>
  <c r="T346" i="1"/>
  <c r="S346" i="1"/>
  <c r="R346" i="1"/>
  <c r="Q346" i="1"/>
  <c r="P346" i="1"/>
  <c r="O346" i="1"/>
  <c r="N346" i="1"/>
  <c r="M346" i="1"/>
  <c r="L346" i="1"/>
  <c r="K346" i="1"/>
  <c r="J346" i="1"/>
  <c r="T345" i="1"/>
  <c r="S345" i="1"/>
  <c r="R345" i="1"/>
  <c r="Q345" i="1"/>
  <c r="P345" i="1"/>
  <c r="O345" i="1"/>
  <c r="N345" i="1"/>
  <c r="M345" i="1"/>
  <c r="L345" i="1"/>
  <c r="K345" i="1"/>
  <c r="J345" i="1"/>
  <c r="T344" i="1"/>
  <c r="S344" i="1"/>
  <c r="R344" i="1"/>
  <c r="Q344" i="1"/>
  <c r="P344" i="1"/>
  <c r="O344" i="1"/>
  <c r="N344" i="1"/>
  <c r="M344" i="1"/>
  <c r="L344" i="1"/>
  <c r="K344" i="1"/>
  <c r="J344" i="1"/>
  <c r="T343" i="1"/>
  <c r="S343" i="1"/>
  <c r="R343" i="1"/>
  <c r="Q343" i="1"/>
  <c r="P343" i="1"/>
  <c r="O343" i="1"/>
  <c r="N343" i="1"/>
  <c r="M343" i="1"/>
  <c r="L343" i="1"/>
  <c r="K343" i="1"/>
  <c r="J343" i="1"/>
  <c r="T342" i="1"/>
  <c r="S342" i="1"/>
  <c r="R342" i="1"/>
  <c r="Q342" i="1"/>
  <c r="P342" i="1"/>
  <c r="O342" i="1"/>
  <c r="N342" i="1"/>
  <c r="M342" i="1"/>
  <c r="L342" i="1"/>
  <c r="K342" i="1"/>
  <c r="J342" i="1"/>
  <c r="T341" i="1"/>
  <c r="S341" i="1"/>
  <c r="R341" i="1"/>
  <c r="Q341" i="1"/>
  <c r="P341" i="1"/>
  <c r="O341" i="1"/>
  <c r="N341" i="1"/>
  <c r="M341" i="1"/>
  <c r="L341" i="1"/>
  <c r="K341" i="1"/>
  <c r="J341" i="1"/>
  <c r="T340" i="1"/>
  <c r="S340" i="1"/>
  <c r="R340" i="1"/>
  <c r="Q340" i="1"/>
  <c r="P340" i="1"/>
  <c r="O340" i="1"/>
  <c r="N340" i="1"/>
  <c r="M340" i="1"/>
  <c r="L340" i="1"/>
  <c r="K340" i="1"/>
  <c r="J340" i="1"/>
  <c r="T339" i="1"/>
  <c r="S339" i="1"/>
  <c r="R339" i="1"/>
  <c r="Q339" i="1"/>
  <c r="P339" i="1"/>
  <c r="O339" i="1"/>
  <c r="N339" i="1"/>
  <c r="M339" i="1"/>
  <c r="L339" i="1"/>
  <c r="K339" i="1"/>
  <c r="J339" i="1"/>
  <c r="T338" i="1"/>
  <c r="S338" i="1"/>
  <c r="R338" i="1"/>
  <c r="Q338" i="1"/>
  <c r="P338" i="1"/>
  <c r="O338" i="1"/>
  <c r="N338" i="1"/>
  <c r="M338" i="1"/>
  <c r="L338" i="1"/>
  <c r="K338" i="1"/>
  <c r="J338" i="1"/>
  <c r="T337" i="1"/>
  <c r="S337" i="1"/>
  <c r="R337" i="1"/>
  <c r="Q337" i="1"/>
  <c r="P337" i="1"/>
  <c r="O337" i="1"/>
  <c r="N337" i="1"/>
  <c r="M337" i="1"/>
  <c r="L337" i="1"/>
  <c r="K337" i="1"/>
  <c r="J337" i="1"/>
  <c r="T336" i="1"/>
  <c r="S336" i="1"/>
  <c r="R336" i="1"/>
  <c r="Q336" i="1"/>
  <c r="P336" i="1"/>
  <c r="O336" i="1"/>
  <c r="N336" i="1"/>
  <c r="M336" i="1"/>
  <c r="L336" i="1"/>
  <c r="K336" i="1"/>
  <c r="J336" i="1"/>
  <c r="T335" i="1"/>
  <c r="S335" i="1"/>
  <c r="R335" i="1"/>
  <c r="Q335" i="1"/>
  <c r="P335" i="1"/>
  <c r="O335" i="1"/>
  <c r="N335" i="1"/>
  <c r="M335" i="1"/>
  <c r="L335" i="1"/>
  <c r="K335" i="1"/>
  <c r="J335" i="1"/>
  <c r="T334" i="1"/>
  <c r="S334" i="1"/>
  <c r="R334" i="1"/>
  <c r="Q334" i="1"/>
  <c r="P334" i="1"/>
  <c r="O334" i="1"/>
  <c r="N334" i="1"/>
  <c r="M334" i="1"/>
  <c r="L334" i="1"/>
  <c r="K334" i="1"/>
  <c r="J334" i="1"/>
  <c r="T333" i="1"/>
  <c r="S333" i="1"/>
  <c r="R333" i="1"/>
  <c r="Q333" i="1"/>
  <c r="P333" i="1"/>
  <c r="O333" i="1"/>
  <c r="N333" i="1"/>
  <c r="M333" i="1"/>
  <c r="L333" i="1"/>
  <c r="K333" i="1"/>
  <c r="J333" i="1"/>
  <c r="T332" i="1"/>
  <c r="S332" i="1"/>
  <c r="R332" i="1"/>
  <c r="Q332" i="1"/>
  <c r="P332" i="1"/>
  <c r="O332" i="1"/>
  <c r="N332" i="1"/>
  <c r="M332" i="1"/>
  <c r="L332" i="1"/>
  <c r="K332" i="1"/>
  <c r="J332" i="1"/>
  <c r="T331" i="1"/>
  <c r="S331" i="1"/>
  <c r="R331" i="1"/>
  <c r="Q331" i="1"/>
  <c r="P331" i="1"/>
  <c r="O331" i="1"/>
  <c r="N331" i="1"/>
  <c r="M331" i="1"/>
  <c r="L331" i="1"/>
  <c r="K331" i="1"/>
  <c r="J331" i="1"/>
  <c r="T330" i="1"/>
  <c r="S330" i="1"/>
  <c r="R330" i="1"/>
  <c r="Q330" i="1"/>
  <c r="P330" i="1"/>
  <c r="O330" i="1"/>
  <c r="N330" i="1"/>
  <c r="M330" i="1"/>
  <c r="L330" i="1"/>
  <c r="K330" i="1"/>
  <c r="J330" i="1"/>
  <c r="T329" i="1"/>
  <c r="S329" i="1"/>
  <c r="R329" i="1"/>
  <c r="Q329" i="1"/>
  <c r="P329" i="1"/>
  <c r="O329" i="1"/>
  <c r="N329" i="1"/>
  <c r="M329" i="1"/>
  <c r="L329" i="1"/>
  <c r="K329" i="1"/>
  <c r="J329" i="1"/>
  <c r="T328" i="1"/>
  <c r="S328" i="1"/>
  <c r="R328" i="1"/>
  <c r="Q328" i="1"/>
  <c r="P328" i="1"/>
  <c r="O328" i="1"/>
  <c r="N328" i="1"/>
  <c r="M328" i="1"/>
  <c r="L328" i="1"/>
  <c r="K328" i="1"/>
  <c r="J328" i="1"/>
  <c r="T327" i="1"/>
  <c r="S327" i="1"/>
  <c r="R327" i="1"/>
  <c r="Q327" i="1"/>
  <c r="P327" i="1"/>
  <c r="O327" i="1"/>
  <c r="N327" i="1"/>
  <c r="M327" i="1"/>
  <c r="L327" i="1"/>
  <c r="K327" i="1"/>
  <c r="J327" i="1"/>
  <c r="T326" i="1"/>
  <c r="S326" i="1"/>
  <c r="R326" i="1"/>
  <c r="Q326" i="1"/>
  <c r="P326" i="1"/>
  <c r="O326" i="1"/>
  <c r="N326" i="1"/>
  <c r="M326" i="1"/>
  <c r="L326" i="1"/>
  <c r="K326" i="1"/>
  <c r="J326" i="1"/>
  <c r="T325" i="1"/>
  <c r="S325" i="1"/>
  <c r="R325" i="1"/>
  <c r="Q325" i="1"/>
  <c r="P325" i="1"/>
  <c r="O325" i="1"/>
  <c r="N325" i="1"/>
  <c r="M325" i="1"/>
  <c r="L325" i="1"/>
  <c r="K325" i="1"/>
  <c r="J325" i="1"/>
  <c r="T324" i="1"/>
  <c r="S324" i="1"/>
  <c r="R324" i="1"/>
  <c r="Q324" i="1"/>
  <c r="P324" i="1"/>
  <c r="O324" i="1"/>
  <c r="N324" i="1"/>
  <c r="M324" i="1"/>
  <c r="L324" i="1"/>
  <c r="K324" i="1"/>
  <c r="J324" i="1"/>
  <c r="T323" i="1"/>
  <c r="S323" i="1"/>
  <c r="R323" i="1"/>
  <c r="Q323" i="1"/>
  <c r="P323" i="1"/>
  <c r="O323" i="1"/>
  <c r="N323" i="1"/>
  <c r="M323" i="1"/>
  <c r="L323" i="1"/>
  <c r="K323" i="1"/>
  <c r="J323" i="1"/>
  <c r="T322" i="1"/>
  <c r="S322" i="1"/>
  <c r="R322" i="1"/>
  <c r="Q322" i="1"/>
  <c r="P322" i="1"/>
  <c r="O322" i="1"/>
  <c r="N322" i="1"/>
  <c r="M322" i="1"/>
  <c r="L322" i="1"/>
  <c r="K322" i="1"/>
  <c r="J322" i="1"/>
  <c r="T321" i="1"/>
  <c r="S321" i="1"/>
  <c r="R321" i="1"/>
  <c r="Q321" i="1"/>
  <c r="P321" i="1"/>
  <c r="O321" i="1"/>
  <c r="N321" i="1"/>
  <c r="M321" i="1"/>
  <c r="L321" i="1"/>
  <c r="K321" i="1"/>
  <c r="J321" i="1"/>
  <c r="T320" i="1"/>
  <c r="S320" i="1"/>
  <c r="R320" i="1"/>
  <c r="Q320" i="1"/>
  <c r="P320" i="1"/>
  <c r="O320" i="1"/>
  <c r="N320" i="1"/>
  <c r="M320" i="1"/>
  <c r="L320" i="1"/>
  <c r="K320" i="1"/>
  <c r="J320" i="1"/>
  <c r="T319" i="1"/>
  <c r="S319" i="1"/>
  <c r="R319" i="1"/>
  <c r="Q319" i="1"/>
  <c r="P319" i="1"/>
  <c r="O319" i="1"/>
  <c r="N319" i="1"/>
  <c r="M319" i="1"/>
  <c r="L319" i="1"/>
  <c r="K319" i="1"/>
  <c r="J319" i="1"/>
  <c r="T318" i="1"/>
  <c r="S318" i="1"/>
  <c r="R318" i="1"/>
  <c r="Q318" i="1"/>
  <c r="P318" i="1"/>
  <c r="O318" i="1"/>
  <c r="N318" i="1"/>
  <c r="M318" i="1"/>
  <c r="L318" i="1"/>
  <c r="K318" i="1"/>
  <c r="J318" i="1"/>
  <c r="T317" i="1"/>
  <c r="S317" i="1"/>
  <c r="R317" i="1"/>
  <c r="Q317" i="1"/>
  <c r="P317" i="1"/>
  <c r="O317" i="1"/>
  <c r="N317" i="1"/>
  <c r="M317" i="1"/>
  <c r="L317" i="1"/>
  <c r="K317" i="1"/>
  <c r="J317" i="1"/>
  <c r="T316" i="1"/>
  <c r="S316" i="1"/>
  <c r="R316" i="1"/>
  <c r="Q316" i="1"/>
  <c r="P316" i="1"/>
  <c r="O316" i="1"/>
  <c r="N316" i="1"/>
  <c r="M316" i="1"/>
  <c r="L316" i="1"/>
  <c r="K316" i="1"/>
  <c r="J316" i="1"/>
  <c r="T315" i="1"/>
  <c r="S315" i="1"/>
  <c r="R315" i="1"/>
  <c r="Q315" i="1"/>
  <c r="P315" i="1"/>
  <c r="O315" i="1"/>
  <c r="N315" i="1"/>
  <c r="M315" i="1"/>
  <c r="L315" i="1"/>
  <c r="K315" i="1"/>
  <c r="J315" i="1"/>
  <c r="T314" i="1"/>
  <c r="S314" i="1"/>
  <c r="R314" i="1"/>
  <c r="Q314" i="1"/>
  <c r="P314" i="1"/>
  <c r="O314" i="1"/>
  <c r="N314" i="1"/>
  <c r="M314" i="1"/>
  <c r="L314" i="1"/>
  <c r="K314" i="1"/>
  <c r="J314" i="1"/>
  <c r="T313" i="1"/>
  <c r="S313" i="1"/>
  <c r="R313" i="1"/>
  <c r="Q313" i="1"/>
  <c r="P313" i="1"/>
  <c r="O313" i="1"/>
  <c r="N313" i="1"/>
  <c r="M313" i="1"/>
  <c r="L313" i="1"/>
  <c r="K313" i="1"/>
  <c r="J313" i="1"/>
  <c r="T312" i="1"/>
  <c r="S312" i="1"/>
  <c r="R312" i="1"/>
  <c r="Q312" i="1"/>
  <c r="P312" i="1"/>
  <c r="O312" i="1"/>
  <c r="N312" i="1"/>
  <c r="M312" i="1"/>
  <c r="L312" i="1"/>
  <c r="K312" i="1"/>
  <c r="J312" i="1"/>
  <c r="T311" i="1"/>
  <c r="S311" i="1"/>
  <c r="R311" i="1"/>
  <c r="Q311" i="1"/>
  <c r="P311" i="1"/>
  <c r="O311" i="1"/>
  <c r="N311" i="1"/>
  <c r="M311" i="1"/>
  <c r="L311" i="1"/>
  <c r="K311" i="1"/>
  <c r="J311" i="1"/>
  <c r="T310" i="1"/>
  <c r="S310" i="1"/>
  <c r="R310" i="1"/>
  <c r="Q310" i="1"/>
  <c r="P310" i="1"/>
  <c r="O310" i="1"/>
  <c r="N310" i="1"/>
  <c r="M310" i="1"/>
  <c r="L310" i="1"/>
  <c r="K310" i="1"/>
  <c r="J310" i="1"/>
  <c r="T309" i="1"/>
  <c r="S309" i="1"/>
  <c r="R309" i="1"/>
  <c r="Q309" i="1"/>
  <c r="P309" i="1"/>
  <c r="O309" i="1"/>
  <c r="N309" i="1"/>
  <c r="M309" i="1"/>
  <c r="L309" i="1"/>
  <c r="K309" i="1"/>
  <c r="J309" i="1"/>
  <c r="T308" i="1"/>
  <c r="S308" i="1"/>
  <c r="R308" i="1"/>
  <c r="Q308" i="1"/>
  <c r="P308" i="1"/>
  <c r="O308" i="1"/>
  <c r="N308" i="1"/>
  <c r="M308" i="1"/>
  <c r="L308" i="1"/>
  <c r="K308" i="1"/>
  <c r="J308" i="1"/>
  <c r="T307" i="1"/>
  <c r="S307" i="1"/>
  <c r="R307" i="1"/>
  <c r="Q307" i="1"/>
  <c r="P307" i="1"/>
  <c r="O307" i="1"/>
  <c r="N307" i="1"/>
  <c r="M307" i="1"/>
  <c r="L307" i="1"/>
  <c r="K307" i="1"/>
  <c r="J307" i="1"/>
  <c r="T306" i="1"/>
  <c r="S306" i="1"/>
  <c r="R306" i="1"/>
  <c r="Q306" i="1"/>
  <c r="P306" i="1"/>
  <c r="O306" i="1"/>
  <c r="N306" i="1"/>
  <c r="M306" i="1"/>
  <c r="L306" i="1"/>
  <c r="K306" i="1"/>
  <c r="J306" i="1"/>
  <c r="T305" i="1"/>
  <c r="S305" i="1"/>
  <c r="R305" i="1"/>
  <c r="Q305" i="1"/>
  <c r="P305" i="1"/>
  <c r="O305" i="1"/>
  <c r="N305" i="1"/>
  <c r="M305" i="1"/>
  <c r="L305" i="1"/>
  <c r="K305" i="1"/>
  <c r="J305" i="1"/>
  <c r="T304" i="1"/>
  <c r="S304" i="1"/>
  <c r="R304" i="1"/>
  <c r="Q304" i="1"/>
  <c r="P304" i="1"/>
  <c r="O304" i="1"/>
  <c r="N304" i="1"/>
  <c r="M304" i="1"/>
  <c r="L304" i="1"/>
  <c r="K304" i="1"/>
  <c r="J304" i="1"/>
  <c r="T303" i="1"/>
  <c r="S303" i="1"/>
  <c r="R303" i="1"/>
  <c r="Q303" i="1"/>
  <c r="P303" i="1"/>
  <c r="O303" i="1"/>
  <c r="N303" i="1"/>
  <c r="M303" i="1"/>
  <c r="L303" i="1"/>
  <c r="K303" i="1"/>
  <c r="J303" i="1"/>
  <c r="T302" i="1"/>
  <c r="S302" i="1"/>
  <c r="R302" i="1"/>
  <c r="Q302" i="1"/>
  <c r="P302" i="1"/>
  <c r="O302" i="1"/>
  <c r="N302" i="1"/>
  <c r="M302" i="1"/>
  <c r="L302" i="1"/>
  <c r="K302" i="1"/>
  <c r="J302" i="1"/>
  <c r="T301" i="1"/>
  <c r="S301" i="1"/>
  <c r="R301" i="1"/>
  <c r="Q301" i="1"/>
  <c r="P301" i="1"/>
  <c r="O301" i="1"/>
  <c r="N301" i="1"/>
  <c r="M301" i="1"/>
  <c r="L301" i="1"/>
  <c r="K301" i="1"/>
  <c r="J301" i="1"/>
  <c r="T300" i="1"/>
  <c r="S300" i="1"/>
  <c r="R300" i="1"/>
  <c r="Q300" i="1"/>
  <c r="P300" i="1"/>
  <c r="O300" i="1"/>
  <c r="N300" i="1"/>
  <c r="M300" i="1"/>
  <c r="L300" i="1"/>
  <c r="K300" i="1"/>
  <c r="J300" i="1"/>
  <c r="T299" i="1"/>
  <c r="S299" i="1"/>
  <c r="R299" i="1"/>
  <c r="Q299" i="1"/>
  <c r="P299" i="1"/>
  <c r="O299" i="1"/>
  <c r="N299" i="1"/>
  <c r="M299" i="1"/>
  <c r="L299" i="1"/>
  <c r="K299" i="1"/>
  <c r="J299" i="1"/>
  <c r="T298" i="1"/>
  <c r="S298" i="1"/>
  <c r="R298" i="1"/>
  <c r="Q298" i="1"/>
  <c r="P298" i="1"/>
  <c r="O298" i="1"/>
  <c r="N298" i="1"/>
  <c r="M298" i="1"/>
  <c r="L298" i="1"/>
  <c r="K298" i="1"/>
  <c r="J298" i="1"/>
  <c r="T297" i="1"/>
  <c r="S297" i="1"/>
  <c r="R297" i="1"/>
  <c r="Q297" i="1"/>
  <c r="P297" i="1"/>
  <c r="O297" i="1"/>
  <c r="N297" i="1"/>
  <c r="M297" i="1"/>
  <c r="L297" i="1"/>
  <c r="K297" i="1"/>
  <c r="J297" i="1"/>
  <c r="T296" i="1"/>
  <c r="S296" i="1"/>
  <c r="R296" i="1"/>
  <c r="Q296" i="1"/>
  <c r="P296" i="1"/>
  <c r="O296" i="1"/>
  <c r="N296" i="1"/>
  <c r="M296" i="1"/>
  <c r="L296" i="1"/>
  <c r="K296" i="1"/>
  <c r="J296" i="1"/>
  <c r="T295" i="1"/>
  <c r="S295" i="1"/>
  <c r="R295" i="1"/>
  <c r="Q295" i="1"/>
  <c r="P295" i="1"/>
  <c r="O295" i="1"/>
  <c r="N295" i="1"/>
  <c r="M295" i="1"/>
  <c r="L295" i="1"/>
  <c r="K295" i="1"/>
  <c r="J295" i="1"/>
  <c r="T294" i="1"/>
  <c r="S294" i="1"/>
  <c r="R294" i="1"/>
  <c r="Q294" i="1"/>
  <c r="P294" i="1"/>
  <c r="O294" i="1"/>
  <c r="N294" i="1"/>
  <c r="M294" i="1"/>
  <c r="L294" i="1"/>
  <c r="K294" i="1"/>
  <c r="J294" i="1"/>
  <c r="T293" i="1"/>
  <c r="S293" i="1"/>
  <c r="R293" i="1"/>
  <c r="Q293" i="1"/>
  <c r="P293" i="1"/>
  <c r="O293" i="1"/>
  <c r="N293" i="1"/>
  <c r="M293" i="1"/>
  <c r="L293" i="1"/>
  <c r="K293" i="1"/>
  <c r="J293" i="1"/>
  <c r="T292" i="1"/>
  <c r="S292" i="1"/>
  <c r="R292" i="1"/>
  <c r="Q292" i="1"/>
  <c r="P292" i="1"/>
  <c r="O292" i="1"/>
  <c r="N292" i="1"/>
  <c r="M292" i="1"/>
  <c r="L292" i="1"/>
  <c r="K292" i="1"/>
  <c r="J292" i="1"/>
  <c r="T291" i="1"/>
  <c r="S291" i="1"/>
  <c r="R291" i="1"/>
  <c r="Q291" i="1"/>
  <c r="P291" i="1"/>
  <c r="O291" i="1"/>
  <c r="N291" i="1"/>
  <c r="M291" i="1"/>
  <c r="L291" i="1"/>
  <c r="K291" i="1"/>
  <c r="J291" i="1"/>
  <c r="T290" i="1"/>
  <c r="S290" i="1"/>
  <c r="R290" i="1"/>
  <c r="Q290" i="1"/>
  <c r="P290" i="1"/>
  <c r="O290" i="1"/>
  <c r="N290" i="1"/>
  <c r="M290" i="1"/>
  <c r="L290" i="1"/>
  <c r="K290" i="1"/>
  <c r="J290" i="1"/>
  <c r="T289" i="1"/>
  <c r="S289" i="1"/>
  <c r="R289" i="1"/>
  <c r="Q289" i="1"/>
  <c r="P289" i="1"/>
  <c r="O289" i="1"/>
  <c r="N289" i="1"/>
  <c r="M289" i="1"/>
  <c r="L289" i="1"/>
  <c r="K289" i="1"/>
  <c r="J289" i="1"/>
  <c r="T288" i="1"/>
  <c r="S288" i="1"/>
  <c r="R288" i="1"/>
  <c r="Q288" i="1"/>
  <c r="P288" i="1"/>
  <c r="O288" i="1"/>
  <c r="N288" i="1"/>
  <c r="M288" i="1"/>
  <c r="L288" i="1"/>
  <c r="K288" i="1"/>
  <c r="J288" i="1"/>
  <c r="T287" i="1"/>
  <c r="S287" i="1"/>
  <c r="R287" i="1"/>
  <c r="Q287" i="1"/>
  <c r="P287" i="1"/>
  <c r="O287" i="1"/>
  <c r="N287" i="1"/>
  <c r="M287" i="1"/>
  <c r="L287" i="1"/>
  <c r="K287" i="1"/>
  <c r="J287" i="1"/>
  <c r="T286" i="1"/>
  <c r="S286" i="1"/>
  <c r="R286" i="1"/>
  <c r="Q286" i="1"/>
  <c r="P286" i="1"/>
  <c r="O286" i="1"/>
  <c r="N286" i="1"/>
  <c r="M286" i="1"/>
  <c r="L286" i="1"/>
  <c r="K286" i="1"/>
  <c r="J286" i="1"/>
  <c r="T285" i="1"/>
  <c r="S285" i="1"/>
  <c r="R285" i="1"/>
  <c r="Q285" i="1"/>
  <c r="P285" i="1"/>
  <c r="O285" i="1"/>
  <c r="N285" i="1"/>
  <c r="M285" i="1"/>
  <c r="L285" i="1"/>
  <c r="K285" i="1"/>
  <c r="J285" i="1"/>
  <c r="T284" i="1"/>
  <c r="S284" i="1"/>
  <c r="R284" i="1"/>
  <c r="Q284" i="1"/>
  <c r="P284" i="1"/>
  <c r="O284" i="1"/>
  <c r="N284" i="1"/>
  <c r="M284" i="1"/>
  <c r="L284" i="1"/>
  <c r="K284" i="1"/>
  <c r="J284" i="1"/>
  <c r="T283" i="1"/>
  <c r="S283" i="1"/>
  <c r="R283" i="1"/>
  <c r="Q283" i="1"/>
  <c r="P283" i="1"/>
  <c r="O283" i="1"/>
  <c r="N283" i="1"/>
  <c r="M283" i="1"/>
  <c r="L283" i="1"/>
  <c r="K283" i="1"/>
  <c r="J283" i="1"/>
  <c r="T282" i="1"/>
  <c r="S282" i="1"/>
  <c r="R282" i="1"/>
  <c r="Q282" i="1"/>
  <c r="P282" i="1"/>
  <c r="O282" i="1"/>
  <c r="N282" i="1"/>
  <c r="M282" i="1"/>
  <c r="L282" i="1"/>
  <c r="K282" i="1"/>
  <c r="J282" i="1"/>
  <c r="T281" i="1"/>
  <c r="S281" i="1"/>
  <c r="R281" i="1"/>
  <c r="Q281" i="1"/>
  <c r="P281" i="1"/>
  <c r="O281" i="1"/>
  <c r="N281" i="1"/>
  <c r="M281" i="1"/>
  <c r="L281" i="1"/>
  <c r="K281" i="1"/>
  <c r="J281" i="1"/>
  <c r="T280" i="1"/>
  <c r="S280" i="1"/>
  <c r="R280" i="1"/>
  <c r="Q280" i="1"/>
  <c r="P280" i="1"/>
  <c r="O280" i="1"/>
  <c r="N280" i="1"/>
  <c r="M280" i="1"/>
  <c r="L280" i="1"/>
  <c r="K280" i="1"/>
  <c r="J280" i="1"/>
  <c r="T279" i="1"/>
  <c r="S279" i="1"/>
  <c r="R279" i="1"/>
  <c r="Q279" i="1"/>
  <c r="P279" i="1"/>
  <c r="O279" i="1"/>
  <c r="N279" i="1"/>
  <c r="M279" i="1"/>
  <c r="L279" i="1"/>
  <c r="K279" i="1"/>
  <c r="J279" i="1"/>
  <c r="T278" i="1"/>
  <c r="S278" i="1"/>
  <c r="R278" i="1"/>
  <c r="Q278" i="1"/>
  <c r="P278" i="1"/>
  <c r="O278" i="1"/>
  <c r="N278" i="1"/>
  <c r="M278" i="1"/>
  <c r="L278" i="1"/>
  <c r="K278" i="1"/>
  <c r="J278" i="1"/>
  <c r="T277" i="1"/>
  <c r="S277" i="1"/>
  <c r="R277" i="1"/>
  <c r="Q277" i="1"/>
  <c r="P277" i="1"/>
  <c r="O277" i="1"/>
  <c r="N277" i="1"/>
  <c r="M277" i="1"/>
  <c r="L277" i="1"/>
  <c r="K277" i="1"/>
  <c r="J277" i="1"/>
  <c r="T276" i="1"/>
  <c r="S276" i="1"/>
  <c r="R276" i="1"/>
  <c r="Q276" i="1"/>
  <c r="P276" i="1"/>
  <c r="O276" i="1"/>
  <c r="N276" i="1"/>
  <c r="M276" i="1"/>
  <c r="L276" i="1"/>
  <c r="K276" i="1"/>
  <c r="J276" i="1"/>
  <c r="T275" i="1"/>
  <c r="S275" i="1"/>
  <c r="R275" i="1"/>
  <c r="Q275" i="1"/>
  <c r="P275" i="1"/>
  <c r="O275" i="1"/>
  <c r="N275" i="1"/>
  <c r="M275" i="1"/>
  <c r="L275" i="1"/>
  <c r="K275" i="1"/>
  <c r="J275" i="1"/>
  <c r="T274" i="1"/>
  <c r="S274" i="1"/>
  <c r="R274" i="1"/>
  <c r="Q274" i="1"/>
  <c r="P274" i="1"/>
  <c r="O274" i="1"/>
  <c r="N274" i="1"/>
  <c r="M274" i="1"/>
  <c r="L274" i="1"/>
  <c r="K274" i="1"/>
  <c r="J274" i="1"/>
  <c r="T273" i="1"/>
  <c r="S273" i="1"/>
  <c r="R273" i="1"/>
  <c r="Q273" i="1"/>
  <c r="P273" i="1"/>
  <c r="O273" i="1"/>
  <c r="N273" i="1"/>
  <c r="M273" i="1"/>
  <c r="L273" i="1"/>
  <c r="K273" i="1"/>
  <c r="J273" i="1"/>
  <c r="T272" i="1"/>
  <c r="S272" i="1"/>
  <c r="R272" i="1"/>
  <c r="Q272" i="1"/>
  <c r="P272" i="1"/>
  <c r="O272" i="1"/>
  <c r="N272" i="1"/>
  <c r="M272" i="1"/>
  <c r="L272" i="1"/>
  <c r="K272" i="1"/>
  <c r="J272" i="1"/>
  <c r="T271" i="1"/>
  <c r="S271" i="1"/>
  <c r="R271" i="1"/>
  <c r="Q271" i="1"/>
  <c r="P271" i="1"/>
  <c r="O271" i="1"/>
  <c r="N271" i="1"/>
  <c r="M271" i="1"/>
  <c r="L271" i="1"/>
  <c r="K271" i="1"/>
  <c r="J271" i="1"/>
  <c r="T270" i="1"/>
  <c r="S270" i="1"/>
  <c r="R270" i="1"/>
  <c r="Q270" i="1"/>
  <c r="P270" i="1"/>
  <c r="O270" i="1"/>
  <c r="N270" i="1"/>
  <c r="M270" i="1"/>
  <c r="L270" i="1"/>
  <c r="K270" i="1"/>
  <c r="J270" i="1"/>
  <c r="T269" i="1"/>
  <c r="S269" i="1"/>
  <c r="R269" i="1"/>
  <c r="Q269" i="1"/>
  <c r="P269" i="1"/>
  <c r="O269" i="1"/>
  <c r="N269" i="1"/>
  <c r="M269" i="1"/>
  <c r="L269" i="1"/>
  <c r="K269" i="1"/>
  <c r="J269" i="1"/>
  <c r="T268" i="1"/>
  <c r="S268" i="1"/>
  <c r="R268" i="1"/>
  <c r="Q268" i="1"/>
  <c r="P268" i="1"/>
  <c r="O268" i="1"/>
  <c r="N268" i="1"/>
  <c r="M268" i="1"/>
  <c r="L268" i="1"/>
  <c r="K268" i="1"/>
  <c r="J268" i="1"/>
  <c r="T267" i="1"/>
  <c r="S267" i="1"/>
  <c r="R267" i="1"/>
  <c r="Q267" i="1"/>
  <c r="P267" i="1"/>
  <c r="O267" i="1"/>
  <c r="N267" i="1"/>
  <c r="M267" i="1"/>
  <c r="L267" i="1"/>
  <c r="K267" i="1"/>
  <c r="J267" i="1"/>
  <c r="T266" i="1"/>
  <c r="S266" i="1"/>
  <c r="R266" i="1"/>
  <c r="Q266" i="1"/>
  <c r="P266" i="1"/>
  <c r="O266" i="1"/>
  <c r="N266" i="1"/>
  <c r="M266" i="1"/>
  <c r="L266" i="1"/>
  <c r="K266" i="1"/>
  <c r="J266" i="1"/>
  <c r="T265" i="1"/>
  <c r="S265" i="1"/>
  <c r="R265" i="1"/>
  <c r="Q265" i="1"/>
  <c r="P265" i="1"/>
  <c r="O265" i="1"/>
  <c r="N265" i="1"/>
  <c r="M265" i="1"/>
  <c r="L265" i="1"/>
  <c r="K265" i="1"/>
  <c r="J265" i="1"/>
  <c r="T264" i="1"/>
  <c r="S264" i="1"/>
  <c r="R264" i="1"/>
  <c r="Q264" i="1"/>
  <c r="P264" i="1"/>
  <c r="O264" i="1"/>
  <c r="N264" i="1"/>
  <c r="M264" i="1"/>
  <c r="L264" i="1"/>
  <c r="K264" i="1"/>
  <c r="J264" i="1"/>
  <c r="T263" i="1"/>
  <c r="S263" i="1"/>
  <c r="R263" i="1"/>
  <c r="Q263" i="1"/>
  <c r="P263" i="1"/>
  <c r="O263" i="1"/>
  <c r="N263" i="1"/>
  <c r="M263" i="1"/>
  <c r="L263" i="1"/>
  <c r="K263" i="1"/>
  <c r="J263" i="1"/>
  <c r="T262" i="1"/>
  <c r="S262" i="1"/>
  <c r="R262" i="1"/>
  <c r="Q262" i="1"/>
  <c r="P262" i="1"/>
  <c r="O262" i="1"/>
  <c r="N262" i="1"/>
  <c r="M262" i="1"/>
  <c r="L262" i="1"/>
  <c r="K262" i="1"/>
  <c r="J262" i="1"/>
  <c r="T261" i="1"/>
  <c r="S261" i="1"/>
  <c r="R261" i="1"/>
  <c r="Q261" i="1"/>
  <c r="P261" i="1"/>
  <c r="O261" i="1"/>
  <c r="N261" i="1"/>
  <c r="M261" i="1"/>
  <c r="L261" i="1"/>
  <c r="K261" i="1"/>
  <c r="J261" i="1"/>
  <c r="T260" i="1"/>
  <c r="S260" i="1"/>
  <c r="R260" i="1"/>
  <c r="Q260" i="1"/>
  <c r="P260" i="1"/>
  <c r="O260" i="1"/>
  <c r="N260" i="1"/>
  <c r="M260" i="1"/>
  <c r="L260" i="1"/>
  <c r="K260" i="1"/>
  <c r="J260" i="1"/>
  <c r="T259" i="1"/>
  <c r="S259" i="1"/>
  <c r="R259" i="1"/>
  <c r="Q259" i="1"/>
  <c r="P259" i="1"/>
  <c r="O259" i="1"/>
  <c r="N259" i="1"/>
  <c r="M259" i="1"/>
  <c r="L259" i="1"/>
  <c r="K259" i="1"/>
  <c r="J259" i="1"/>
  <c r="T258" i="1"/>
  <c r="S258" i="1"/>
  <c r="R258" i="1"/>
  <c r="Q258" i="1"/>
  <c r="P258" i="1"/>
  <c r="O258" i="1"/>
  <c r="N258" i="1"/>
  <c r="M258" i="1"/>
  <c r="L258" i="1"/>
  <c r="K258" i="1"/>
  <c r="J258" i="1"/>
  <c r="T257" i="1"/>
  <c r="S257" i="1"/>
  <c r="R257" i="1"/>
  <c r="Q257" i="1"/>
  <c r="P257" i="1"/>
  <c r="O257" i="1"/>
  <c r="N257" i="1"/>
  <c r="M257" i="1"/>
  <c r="L257" i="1"/>
  <c r="K257" i="1"/>
  <c r="J257" i="1"/>
  <c r="T256" i="1"/>
  <c r="S256" i="1"/>
  <c r="R256" i="1"/>
  <c r="Q256" i="1"/>
  <c r="P256" i="1"/>
  <c r="O256" i="1"/>
  <c r="N256" i="1"/>
  <c r="M256" i="1"/>
  <c r="L256" i="1"/>
  <c r="K256" i="1"/>
  <c r="J256" i="1"/>
  <c r="T255" i="1"/>
  <c r="S255" i="1"/>
  <c r="R255" i="1"/>
  <c r="Q255" i="1"/>
  <c r="P255" i="1"/>
  <c r="O255" i="1"/>
  <c r="N255" i="1"/>
  <c r="M255" i="1"/>
  <c r="L255" i="1"/>
  <c r="K255" i="1"/>
  <c r="J255" i="1"/>
  <c r="T254" i="1"/>
  <c r="S254" i="1"/>
  <c r="R254" i="1"/>
  <c r="Q254" i="1"/>
  <c r="P254" i="1"/>
  <c r="O254" i="1"/>
  <c r="N254" i="1"/>
  <c r="M254" i="1"/>
  <c r="L254" i="1"/>
  <c r="K254" i="1"/>
  <c r="J254" i="1"/>
  <c r="T253" i="1"/>
  <c r="S253" i="1"/>
  <c r="R253" i="1"/>
  <c r="Q253" i="1"/>
  <c r="P253" i="1"/>
  <c r="O253" i="1"/>
  <c r="N253" i="1"/>
  <c r="M253" i="1"/>
  <c r="L253" i="1"/>
  <c r="K253" i="1"/>
  <c r="J253" i="1"/>
  <c r="T252" i="1"/>
  <c r="S252" i="1"/>
  <c r="R252" i="1"/>
  <c r="Q252" i="1"/>
  <c r="P252" i="1"/>
  <c r="O252" i="1"/>
  <c r="N252" i="1"/>
  <c r="M252" i="1"/>
  <c r="L252" i="1"/>
  <c r="K252" i="1"/>
  <c r="J252" i="1"/>
  <c r="T251" i="1"/>
  <c r="S251" i="1"/>
  <c r="R251" i="1"/>
  <c r="Q251" i="1"/>
  <c r="P251" i="1"/>
  <c r="O251" i="1"/>
  <c r="N251" i="1"/>
  <c r="M251" i="1"/>
  <c r="L251" i="1"/>
  <c r="K251" i="1"/>
  <c r="J251" i="1"/>
  <c r="T250" i="1"/>
  <c r="S250" i="1"/>
  <c r="R250" i="1"/>
  <c r="Q250" i="1"/>
  <c r="P250" i="1"/>
  <c r="O250" i="1"/>
  <c r="N250" i="1"/>
  <c r="M250" i="1"/>
  <c r="L250" i="1"/>
  <c r="K250" i="1"/>
  <c r="J250" i="1"/>
  <c r="T249" i="1"/>
  <c r="S249" i="1"/>
  <c r="R249" i="1"/>
  <c r="Q249" i="1"/>
  <c r="P249" i="1"/>
  <c r="O249" i="1"/>
  <c r="N249" i="1"/>
  <c r="M249" i="1"/>
  <c r="L249" i="1"/>
  <c r="K249" i="1"/>
  <c r="J249" i="1"/>
  <c r="T248" i="1"/>
  <c r="S248" i="1"/>
  <c r="R248" i="1"/>
  <c r="Q248" i="1"/>
  <c r="P248" i="1"/>
  <c r="O248" i="1"/>
  <c r="N248" i="1"/>
  <c r="M248" i="1"/>
  <c r="L248" i="1"/>
  <c r="K248" i="1"/>
  <c r="J248" i="1"/>
  <c r="T247" i="1"/>
  <c r="S247" i="1"/>
  <c r="R247" i="1"/>
  <c r="Q247" i="1"/>
  <c r="P247" i="1"/>
  <c r="O247" i="1"/>
  <c r="N247" i="1"/>
  <c r="M247" i="1"/>
  <c r="L247" i="1"/>
  <c r="K247" i="1"/>
  <c r="J247" i="1"/>
  <c r="T246" i="1"/>
  <c r="S246" i="1"/>
  <c r="R246" i="1"/>
  <c r="Q246" i="1"/>
  <c r="P246" i="1"/>
  <c r="O246" i="1"/>
  <c r="N246" i="1"/>
  <c r="M246" i="1"/>
  <c r="L246" i="1"/>
  <c r="K246" i="1"/>
  <c r="J246" i="1"/>
  <c r="T245" i="1"/>
  <c r="S245" i="1"/>
  <c r="R245" i="1"/>
  <c r="Q245" i="1"/>
  <c r="P245" i="1"/>
  <c r="O245" i="1"/>
  <c r="N245" i="1"/>
  <c r="M245" i="1"/>
  <c r="L245" i="1"/>
  <c r="K245" i="1"/>
  <c r="J245" i="1"/>
  <c r="T244" i="1"/>
  <c r="S244" i="1"/>
  <c r="R244" i="1"/>
  <c r="Q244" i="1"/>
  <c r="P244" i="1"/>
  <c r="O244" i="1"/>
  <c r="N244" i="1"/>
  <c r="M244" i="1"/>
  <c r="L244" i="1"/>
  <c r="K244" i="1"/>
  <c r="J244" i="1"/>
  <c r="T243" i="1"/>
  <c r="S243" i="1"/>
  <c r="R243" i="1"/>
  <c r="Q243" i="1"/>
  <c r="P243" i="1"/>
  <c r="O243" i="1"/>
  <c r="N243" i="1"/>
  <c r="M243" i="1"/>
  <c r="L243" i="1"/>
  <c r="K243" i="1"/>
  <c r="J243" i="1"/>
  <c r="T242" i="1"/>
  <c r="S242" i="1"/>
  <c r="R242" i="1"/>
  <c r="Q242" i="1"/>
  <c r="P242" i="1"/>
  <c r="O242" i="1"/>
  <c r="N242" i="1"/>
  <c r="M242" i="1"/>
  <c r="L242" i="1"/>
  <c r="K242" i="1"/>
  <c r="J242" i="1"/>
  <c r="T241" i="1"/>
  <c r="S241" i="1"/>
  <c r="R241" i="1"/>
  <c r="Q241" i="1"/>
  <c r="P241" i="1"/>
  <c r="O241" i="1"/>
  <c r="N241" i="1"/>
  <c r="M241" i="1"/>
  <c r="L241" i="1"/>
  <c r="K241" i="1"/>
  <c r="J241" i="1"/>
  <c r="T240" i="1"/>
  <c r="S240" i="1"/>
  <c r="R240" i="1"/>
  <c r="Q240" i="1"/>
  <c r="P240" i="1"/>
  <c r="O240" i="1"/>
  <c r="N240" i="1"/>
  <c r="M240" i="1"/>
  <c r="L240" i="1"/>
  <c r="K240" i="1"/>
  <c r="J240" i="1"/>
  <c r="T239" i="1"/>
  <c r="S239" i="1"/>
  <c r="R239" i="1"/>
  <c r="Q239" i="1"/>
  <c r="P239" i="1"/>
  <c r="O239" i="1"/>
  <c r="N239" i="1"/>
  <c r="M239" i="1"/>
  <c r="L239" i="1"/>
  <c r="K239" i="1"/>
  <c r="J239" i="1"/>
  <c r="T238" i="1"/>
  <c r="S238" i="1"/>
  <c r="R238" i="1"/>
  <c r="Q238" i="1"/>
  <c r="P238" i="1"/>
  <c r="O238" i="1"/>
  <c r="N238" i="1"/>
  <c r="M238" i="1"/>
  <c r="L238" i="1"/>
  <c r="K238" i="1"/>
  <c r="J238" i="1"/>
  <c r="T237" i="1"/>
  <c r="S237" i="1"/>
  <c r="R237" i="1"/>
  <c r="Q237" i="1"/>
  <c r="P237" i="1"/>
  <c r="O237" i="1"/>
  <c r="N237" i="1"/>
  <c r="M237" i="1"/>
  <c r="L237" i="1"/>
  <c r="K237" i="1"/>
  <c r="J237" i="1"/>
  <c r="T236" i="1"/>
  <c r="S236" i="1"/>
  <c r="R236" i="1"/>
  <c r="Q236" i="1"/>
  <c r="P236" i="1"/>
  <c r="O236" i="1"/>
  <c r="N236" i="1"/>
  <c r="M236" i="1"/>
  <c r="L236" i="1"/>
  <c r="K236" i="1"/>
  <c r="J236" i="1"/>
  <c r="T235" i="1"/>
  <c r="S235" i="1"/>
  <c r="R235" i="1"/>
  <c r="Q235" i="1"/>
  <c r="P235" i="1"/>
  <c r="O235" i="1"/>
  <c r="N235" i="1"/>
  <c r="M235" i="1"/>
  <c r="L235" i="1"/>
  <c r="K235" i="1"/>
  <c r="J235" i="1"/>
  <c r="T234" i="1"/>
  <c r="S234" i="1"/>
  <c r="R234" i="1"/>
  <c r="Q234" i="1"/>
  <c r="P234" i="1"/>
  <c r="O234" i="1"/>
  <c r="N234" i="1"/>
  <c r="M234" i="1"/>
  <c r="L234" i="1"/>
  <c r="K234" i="1"/>
  <c r="J234" i="1"/>
  <c r="T233" i="1"/>
  <c r="S233" i="1"/>
  <c r="R233" i="1"/>
  <c r="Q233" i="1"/>
  <c r="P233" i="1"/>
  <c r="O233" i="1"/>
  <c r="N233" i="1"/>
  <c r="M233" i="1"/>
  <c r="L233" i="1"/>
  <c r="K233" i="1"/>
  <c r="J233" i="1"/>
  <c r="T232" i="1"/>
  <c r="S232" i="1"/>
  <c r="R232" i="1"/>
  <c r="Q232" i="1"/>
  <c r="P232" i="1"/>
  <c r="O232" i="1"/>
  <c r="N232" i="1"/>
  <c r="M232" i="1"/>
  <c r="L232" i="1"/>
  <c r="K232" i="1"/>
  <c r="J232" i="1"/>
  <c r="T231" i="1"/>
  <c r="S231" i="1"/>
  <c r="R231" i="1"/>
  <c r="Q231" i="1"/>
  <c r="P231" i="1"/>
  <c r="O231" i="1"/>
  <c r="N231" i="1"/>
  <c r="M231" i="1"/>
  <c r="L231" i="1"/>
  <c r="K231" i="1"/>
  <c r="J231" i="1"/>
  <c r="T230" i="1"/>
  <c r="S230" i="1"/>
  <c r="R230" i="1"/>
  <c r="Q230" i="1"/>
  <c r="P230" i="1"/>
  <c r="O230" i="1"/>
  <c r="N230" i="1"/>
  <c r="M230" i="1"/>
  <c r="L230" i="1"/>
  <c r="K230" i="1"/>
  <c r="J230" i="1"/>
  <c r="T229" i="1"/>
  <c r="S229" i="1"/>
  <c r="R229" i="1"/>
  <c r="Q229" i="1"/>
  <c r="P229" i="1"/>
  <c r="O229" i="1"/>
  <c r="N229" i="1"/>
  <c r="M229" i="1"/>
  <c r="L229" i="1"/>
  <c r="K229" i="1"/>
  <c r="J229" i="1"/>
  <c r="T228" i="1"/>
  <c r="S228" i="1"/>
  <c r="R228" i="1"/>
  <c r="Q228" i="1"/>
  <c r="P228" i="1"/>
  <c r="O228" i="1"/>
  <c r="N228" i="1"/>
  <c r="M228" i="1"/>
  <c r="L228" i="1"/>
  <c r="K228" i="1"/>
  <c r="J228" i="1"/>
  <c r="T227" i="1"/>
  <c r="S227" i="1"/>
  <c r="R227" i="1"/>
  <c r="Q227" i="1"/>
  <c r="P227" i="1"/>
  <c r="O227" i="1"/>
  <c r="N227" i="1"/>
  <c r="M227" i="1"/>
  <c r="L227" i="1"/>
  <c r="K227" i="1"/>
  <c r="J227" i="1"/>
  <c r="T226" i="1"/>
  <c r="S226" i="1"/>
  <c r="R226" i="1"/>
  <c r="Q226" i="1"/>
  <c r="P226" i="1"/>
  <c r="O226" i="1"/>
  <c r="N226" i="1"/>
  <c r="M226" i="1"/>
  <c r="L226" i="1"/>
  <c r="K226" i="1"/>
  <c r="J226" i="1"/>
  <c r="T225" i="1"/>
  <c r="S225" i="1"/>
  <c r="R225" i="1"/>
  <c r="Q225" i="1"/>
  <c r="P225" i="1"/>
  <c r="O225" i="1"/>
  <c r="N225" i="1"/>
  <c r="M225" i="1"/>
  <c r="L225" i="1"/>
  <c r="K225" i="1"/>
  <c r="J225" i="1"/>
  <c r="T224" i="1"/>
  <c r="S224" i="1"/>
  <c r="R224" i="1"/>
  <c r="Q224" i="1"/>
  <c r="P224" i="1"/>
  <c r="O224" i="1"/>
  <c r="N224" i="1"/>
  <c r="M224" i="1"/>
  <c r="L224" i="1"/>
  <c r="K224" i="1"/>
  <c r="J224" i="1"/>
  <c r="T223" i="1"/>
  <c r="S223" i="1"/>
  <c r="R223" i="1"/>
  <c r="Q223" i="1"/>
  <c r="P223" i="1"/>
  <c r="O223" i="1"/>
  <c r="N223" i="1"/>
  <c r="M223" i="1"/>
  <c r="L223" i="1"/>
  <c r="K223" i="1"/>
  <c r="J223" i="1"/>
  <c r="T222" i="1"/>
  <c r="S222" i="1"/>
  <c r="R222" i="1"/>
  <c r="Q222" i="1"/>
  <c r="P222" i="1"/>
  <c r="O222" i="1"/>
  <c r="N222" i="1"/>
  <c r="M222" i="1"/>
  <c r="L222" i="1"/>
  <c r="K222" i="1"/>
  <c r="J222" i="1"/>
  <c r="T221" i="1"/>
  <c r="S221" i="1"/>
  <c r="R221" i="1"/>
  <c r="Q221" i="1"/>
  <c r="P221" i="1"/>
  <c r="O221" i="1"/>
  <c r="N221" i="1"/>
  <c r="M221" i="1"/>
  <c r="L221" i="1"/>
  <c r="K221" i="1"/>
  <c r="J221" i="1"/>
  <c r="T220" i="1"/>
  <c r="S220" i="1"/>
  <c r="R220" i="1"/>
  <c r="Q220" i="1"/>
  <c r="P220" i="1"/>
  <c r="O220" i="1"/>
  <c r="N220" i="1"/>
  <c r="M220" i="1"/>
  <c r="L220" i="1"/>
  <c r="K220" i="1"/>
  <c r="J220" i="1"/>
  <c r="T219" i="1"/>
  <c r="S219" i="1"/>
  <c r="R219" i="1"/>
  <c r="Q219" i="1"/>
  <c r="P219" i="1"/>
  <c r="O219" i="1"/>
  <c r="N219" i="1"/>
  <c r="M219" i="1"/>
  <c r="L219" i="1"/>
  <c r="K219" i="1"/>
  <c r="J219" i="1"/>
  <c r="T218" i="1"/>
  <c r="S218" i="1"/>
  <c r="R218" i="1"/>
  <c r="Q218" i="1"/>
  <c r="P218" i="1"/>
  <c r="O218" i="1"/>
  <c r="N218" i="1"/>
  <c r="M218" i="1"/>
  <c r="L218" i="1"/>
  <c r="K218" i="1"/>
  <c r="J218" i="1"/>
  <c r="T217" i="1"/>
  <c r="S217" i="1"/>
  <c r="R217" i="1"/>
  <c r="Q217" i="1"/>
  <c r="P217" i="1"/>
  <c r="O217" i="1"/>
  <c r="N217" i="1"/>
  <c r="M217" i="1"/>
  <c r="L217" i="1"/>
  <c r="K217" i="1"/>
  <c r="J217" i="1"/>
  <c r="T216" i="1"/>
  <c r="S216" i="1"/>
  <c r="R216" i="1"/>
  <c r="Q216" i="1"/>
  <c r="P216" i="1"/>
  <c r="O216" i="1"/>
  <c r="N216" i="1"/>
  <c r="M216" i="1"/>
  <c r="L216" i="1"/>
  <c r="K216" i="1"/>
  <c r="J216" i="1"/>
  <c r="T215" i="1"/>
  <c r="S215" i="1"/>
  <c r="R215" i="1"/>
  <c r="Q215" i="1"/>
  <c r="P215" i="1"/>
  <c r="O215" i="1"/>
  <c r="N215" i="1"/>
  <c r="M215" i="1"/>
  <c r="L215" i="1"/>
  <c r="K215" i="1"/>
  <c r="J215" i="1"/>
  <c r="T214" i="1"/>
  <c r="S214" i="1"/>
  <c r="R214" i="1"/>
  <c r="Q214" i="1"/>
  <c r="P214" i="1"/>
  <c r="O214" i="1"/>
  <c r="N214" i="1"/>
  <c r="M214" i="1"/>
  <c r="L214" i="1"/>
  <c r="K214" i="1"/>
  <c r="J214" i="1"/>
  <c r="T213" i="1"/>
  <c r="S213" i="1"/>
  <c r="R213" i="1"/>
  <c r="Q213" i="1"/>
  <c r="P213" i="1"/>
  <c r="O213" i="1"/>
  <c r="N213" i="1"/>
  <c r="M213" i="1"/>
  <c r="L213" i="1"/>
  <c r="K213" i="1"/>
  <c r="J213" i="1"/>
  <c r="T212" i="1"/>
  <c r="S212" i="1"/>
  <c r="R212" i="1"/>
  <c r="Q212" i="1"/>
  <c r="P212" i="1"/>
  <c r="O212" i="1"/>
  <c r="N212" i="1"/>
  <c r="M212" i="1"/>
  <c r="L212" i="1"/>
  <c r="K212" i="1"/>
  <c r="J212" i="1"/>
  <c r="T211" i="1"/>
  <c r="S211" i="1"/>
  <c r="R211" i="1"/>
  <c r="Q211" i="1"/>
  <c r="P211" i="1"/>
  <c r="O211" i="1"/>
  <c r="N211" i="1"/>
  <c r="M211" i="1"/>
  <c r="L211" i="1"/>
  <c r="K211" i="1"/>
  <c r="J211" i="1"/>
  <c r="T210" i="1"/>
  <c r="S210" i="1"/>
  <c r="R210" i="1"/>
  <c r="Q210" i="1"/>
  <c r="P210" i="1"/>
  <c r="O210" i="1"/>
  <c r="N210" i="1"/>
  <c r="M210" i="1"/>
  <c r="L210" i="1"/>
  <c r="K210" i="1"/>
  <c r="J210" i="1"/>
  <c r="T209" i="1"/>
  <c r="S209" i="1"/>
  <c r="R209" i="1"/>
  <c r="Q209" i="1"/>
  <c r="P209" i="1"/>
  <c r="O209" i="1"/>
  <c r="N209" i="1"/>
  <c r="M209" i="1"/>
  <c r="L209" i="1"/>
  <c r="K209" i="1"/>
  <c r="J209" i="1"/>
  <c r="T208" i="1"/>
  <c r="S208" i="1"/>
  <c r="R208" i="1"/>
  <c r="Q208" i="1"/>
  <c r="P208" i="1"/>
  <c r="O208" i="1"/>
  <c r="N208" i="1"/>
  <c r="M208" i="1"/>
  <c r="L208" i="1"/>
  <c r="K208" i="1"/>
  <c r="J208" i="1"/>
  <c r="T207" i="1"/>
  <c r="S207" i="1"/>
  <c r="R207" i="1"/>
  <c r="Q207" i="1"/>
  <c r="P207" i="1"/>
  <c r="O207" i="1"/>
  <c r="N207" i="1"/>
  <c r="M207" i="1"/>
  <c r="L207" i="1"/>
  <c r="K207" i="1"/>
  <c r="J207" i="1"/>
  <c r="T206" i="1"/>
  <c r="S206" i="1"/>
  <c r="R206" i="1"/>
  <c r="Q206" i="1"/>
  <c r="P206" i="1"/>
  <c r="O206" i="1"/>
  <c r="N206" i="1"/>
  <c r="M206" i="1"/>
  <c r="L206" i="1"/>
  <c r="K206" i="1"/>
  <c r="J206" i="1"/>
  <c r="T205" i="1"/>
  <c r="S205" i="1"/>
  <c r="R205" i="1"/>
  <c r="Q205" i="1"/>
  <c r="P205" i="1"/>
  <c r="O205" i="1"/>
  <c r="N205" i="1"/>
  <c r="M205" i="1"/>
  <c r="L205" i="1"/>
  <c r="K205" i="1"/>
  <c r="J205" i="1"/>
  <c r="T204" i="1"/>
  <c r="S204" i="1"/>
  <c r="R204" i="1"/>
  <c r="Q204" i="1"/>
  <c r="P204" i="1"/>
  <c r="O204" i="1"/>
  <c r="N204" i="1"/>
  <c r="M204" i="1"/>
  <c r="L204" i="1"/>
  <c r="K204" i="1"/>
  <c r="J204" i="1"/>
  <c r="T203" i="1"/>
  <c r="S203" i="1"/>
  <c r="R203" i="1"/>
  <c r="Q203" i="1"/>
  <c r="P203" i="1"/>
  <c r="O203" i="1"/>
  <c r="N203" i="1"/>
  <c r="M203" i="1"/>
  <c r="L203" i="1"/>
  <c r="K203" i="1"/>
  <c r="J203" i="1"/>
  <c r="T202" i="1"/>
  <c r="S202" i="1"/>
  <c r="R202" i="1"/>
  <c r="Q202" i="1"/>
  <c r="P202" i="1"/>
  <c r="O202" i="1"/>
  <c r="N202" i="1"/>
  <c r="M202" i="1"/>
  <c r="L202" i="1"/>
  <c r="K202" i="1"/>
  <c r="J202" i="1"/>
  <c r="T201" i="1"/>
  <c r="S201" i="1"/>
  <c r="R201" i="1"/>
  <c r="Q201" i="1"/>
  <c r="P201" i="1"/>
  <c r="O201" i="1"/>
  <c r="N201" i="1"/>
  <c r="M201" i="1"/>
  <c r="L201" i="1"/>
  <c r="K201" i="1"/>
  <c r="J201" i="1"/>
  <c r="T200" i="1"/>
  <c r="S200" i="1"/>
  <c r="R200" i="1"/>
  <c r="Q200" i="1"/>
  <c r="P200" i="1"/>
  <c r="O200" i="1"/>
  <c r="N200" i="1"/>
  <c r="M200" i="1"/>
  <c r="L200" i="1"/>
  <c r="K200" i="1"/>
  <c r="J200" i="1"/>
  <c r="T199" i="1"/>
  <c r="S199" i="1"/>
  <c r="R199" i="1"/>
  <c r="Q199" i="1"/>
  <c r="P199" i="1"/>
  <c r="O199" i="1"/>
  <c r="N199" i="1"/>
  <c r="M199" i="1"/>
  <c r="L199" i="1"/>
  <c r="K199" i="1"/>
  <c r="J199" i="1"/>
  <c r="T198" i="1"/>
  <c r="S198" i="1"/>
  <c r="R198" i="1"/>
  <c r="Q198" i="1"/>
  <c r="P198" i="1"/>
  <c r="O198" i="1"/>
  <c r="N198" i="1"/>
  <c r="M198" i="1"/>
  <c r="L198" i="1"/>
  <c r="K198" i="1"/>
  <c r="J198" i="1"/>
  <c r="T197" i="1"/>
  <c r="S197" i="1"/>
  <c r="R197" i="1"/>
  <c r="Q197" i="1"/>
  <c r="P197" i="1"/>
  <c r="O197" i="1"/>
  <c r="N197" i="1"/>
  <c r="M197" i="1"/>
  <c r="L197" i="1"/>
  <c r="K197" i="1"/>
  <c r="J197" i="1"/>
  <c r="T196" i="1"/>
  <c r="S196" i="1"/>
  <c r="R196" i="1"/>
  <c r="Q196" i="1"/>
  <c r="P196" i="1"/>
  <c r="O196" i="1"/>
  <c r="N196" i="1"/>
  <c r="M196" i="1"/>
  <c r="L196" i="1"/>
  <c r="K196" i="1"/>
  <c r="J196" i="1"/>
  <c r="T195" i="1"/>
  <c r="S195" i="1"/>
  <c r="R195" i="1"/>
  <c r="Q195" i="1"/>
  <c r="P195" i="1"/>
  <c r="O195" i="1"/>
  <c r="N195" i="1"/>
  <c r="M195" i="1"/>
  <c r="L195" i="1"/>
  <c r="K195" i="1"/>
  <c r="J195" i="1"/>
  <c r="T194" i="1"/>
  <c r="S194" i="1"/>
  <c r="R194" i="1"/>
  <c r="Q194" i="1"/>
  <c r="P194" i="1"/>
  <c r="O194" i="1"/>
  <c r="N194" i="1"/>
  <c r="M194" i="1"/>
  <c r="L194" i="1"/>
  <c r="K194" i="1"/>
  <c r="J194" i="1"/>
  <c r="T193" i="1"/>
  <c r="S193" i="1"/>
  <c r="R193" i="1"/>
  <c r="Q193" i="1"/>
  <c r="P193" i="1"/>
  <c r="O193" i="1"/>
  <c r="N193" i="1"/>
  <c r="M193" i="1"/>
  <c r="L193" i="1"/>
  <c r="K193" i="1"/>
  <c r="J193" i="1"/>
  <c r="T192" i="1"/>
  <c r="S192" i="1"/>
  <c r="R192" i="1"/>
  <c r="Q192" i="1"/>
  <c r="P192" i="1"/>
  <c r="O192" i="1"/>
  <c r="N192" i="1"/>
  <c r="M192" i="1"/>
  <c r="L192" i="1"/>
  <c r="K192" i="1"/>
  <c r="J192" i="1"/>
  <c r="T191" i="1"/>
  <c r="S191" i="1"/>
  <c r="R191" i="1"/>
  <c r="Q191" i="1"/>
  <c r="P191" i="1"/>
  <c r="O191" i="1"/>
  <c r="N191" i="1"/>
  <c r="M191" i="1"/>
  <c r="L191" i="1"/>
  <c r="K191" i="1"/>
  <c r="J191" i="1"/>
  <c r="T190" i="1"/>
  <c r="S190" i="1"/>
  <c r="R190" i="1"/>
  <c r="Q190" i="1"/>
  <c r="P190" i="1"/>
  <c r="O190" i="1"/>
  <c r="N190" i="1"/>
  <c r="M190" i="1"/>
  <c r="L190" i="1"/>
  <c r="K190" i="1"/>
  <c r="J190" i="1"/>
  <c r="T189" i="1"/>
  <c r="S189" i="1"/>
  <c r="R189" i="1"/>
  <c r="Q189" i="1"/>
  <c r="P189" i="1"/>
  <c r="O189" i="1"/>
  <c r="N189" i="1"/>
  <c r="M189" i="1"/>
  <c r="L189" i="1"/>
  <c r="K189" i="1"/>
  <c r="J189" i="1"/>
  <c r="T188" i="1"/>
  <c r="S188" i="1"/>
  <c r="R188" i="1"/>
  <c r="Q188" i="1"/>
  <c r="P188" i="1"/>
  <c r="O188" i="1"/>
  <c r="N188" i="1"/>
  <c r="M188" i="1"/>
  <c r="L188" i="1"/>
  <c r="K188" i="1"/>
  <c r="J188" i="1"/>
  <c r="T187" i="1"/>
  <c r="S187" i="1"/>
  <c r="R187" i="1"/>
  <c r="Q187" i="1"/>
  <c r="P187" i="1"/>
  <c r="O187" i="1"/>
  <c r="N187" i="1"/>
  <c r="M187" i="1"/>
  <c r="L187" i="1"/>
  <c r="K187" i="1"/>
  <c r="J187" i="1"/>
  <c r="T186" i="1"/>
  <c r="S186" i="1"/>
  <c r="R186" i="1"/>
  <c r="Q186" i="1"/>
  <c r="P186" i="1"/>
  <c r="O186" i="1"/>
  <c r="N186" i="1"/>
  <c r="M186" i="1"/>
  <c r="L186" i="1"/>
  <c r="K186" i="1"/>
  <c r="J186" i="1"/>
  <c r="T185" i="1"/>
  <c r="S185" i="1"/>
  <c r="R185" i="1"/>
  <c r="Q185" i="1"/>
  <c r="P185" i="1"/>
  <c r="O185" i="1"/>
  <c r="N185" i="1"/>
  <c r="M185" i="1"/>
  <c r="L185" i="1"/>
  <c r="K185" i="1"/>
  <c r="J185" i="1"/>
  <c r="T184" i="1"/>
  <c r="S184" i="1"/>
  <c r="R184" i="1"/>
  <c r="Q184" i="1"/>
  <c r="P184" i="1"/>
  <c r="O184" i="1"/>
  <c r="N184" i="1"/>
  <c r="M184" i="1"/>
  <c r="L184" i="1"/>
  <c r="K184" i="1"/>
  <c r="J184" i="1"/>
  <c r="T183" i="1"/>
  <c r="S183" i="1"/>
  <c r="R183" i="1"/>
  <c r="Q183" i="1"/>
  <c r="P183" i="1"/>
  <c r="O183" i="1"/>
  <c r="N183" i="1"/>
  <c r="M183" i="1"/>
  <c r="L183" i="1"/>
  <c r="K183" i="1"/>
  <c r="J183" i="1"/>
  <c r="T182" i="1"/>
  <c r="S182" i="1"/>
  <c r="R182" i="1"/>
  <c r="Q182" i="1"/>
  <c r="P182" i="1"/>
  <c r="O182" i="1"/>
  <c r="N182" i="1"/>
  <c r="M182" i="1"/>
  <c r="L182" i="1"/>
  <c r="K182" i="1"/>
  <c r="J182" i="1"/>
  <c r="T181" i="1"/>
  <c r="S181" i="1"/>
  <c r="R181" i="1"/>
  <c r="Q181" i="1"/>
  <c r="P181" i="1"/>
  <c r="O181" i="1"/>
  <c r="N181" i="1"/>
  <c r="M181" i="1"/>
  <c r="L181" i="1"/>
  <c r="K181" i="1"/>
  <c r="J181" i="1"/>
  <c r="T180" i="1"/>
  <c r="S180" i="1"/>
  <c r="R180" i="1"/>
  <c r="Q180" i="1"/>
  <c r="P180" i="1"/>
  <c r="O180" i="1"/>
  <c r="N180" i="1"/>
  <c r="M180" i="1"/>
  <c r="L180" i="1"/>
  <c r="K180" i="1"/>
  <c r="J180" i="1"/>
  <c r="T179" i="1"/>
  <c r="S179" i="1"/>
  <c r="R179" i="1"/>
  <c r="Q179" i="1"/>
  <c r="P179" i="1"/>
  <c r="O179" i="1"/>
  <c r="N179" i="1"/>
  <c r="M179" i="1"/>
  <c r="L179" i="1"/>
  <c r="K179" i="1"/>
  <c r="J179" i="1"/>
  <c r="T178" i="1"/>
  <c r="S178" i="1"/>
  <c r="R178" i="1"/>
  <c r="Q178" i="1"/>
  <c r="P178" i="1"/>
  <c r="O178" i="1"/>
  <c r="N178" i="1"/>
  <c r="M178" i="1"/>
  <c r="L178" i="1"/>
  <c r="K178" i="1"/>
  <c r="J178" i="1"/>
  <c r="T177" i="1"/>
  <c r="S177" i="1"/>
  <c r="R177" i="1"/>
  <c r="Q177" i="1"/>
  <c r="P177" i="1"/>
  <c r="O177" i="1"/>
  <c r="N177" i="1"/>
  <c r="M177" i="1"/>
  <c r="L177" i="1"/>
  <c r="K177" i="1"/>
  <c r="J177" i="1"/>
  <c r="T176" i="1"/>
  <c r="S176" i="1"/>
  <c r="R176" i="1"/>
  <c r="Q176" i="1"/>
  <c r="P176" i="1"/>
  <c r="O176" i="1"/>
  <c r="N176" i="1"/>
  <c r="M176" i="1"/>
  <c r="L176" i="1"/>
  <c r="K176" i="1"/>
  <c r="J176" i="1"/>
  <c r="T175" i="1"/>
  <c r="S175" i="1"/>
  <c r="R175" i="1"/>
  <c r="Q175" i="1"/>
  <c r="P175" i="1"/>
  <c r="O175" i="1"/>
  <c r="N175" i="1"/>
  <c r="M175" i="1"/>
  <c r="L175" i="1"/>
  <c r="K175" i="1"/>
  <c r="J175" i="1"/>
  <c r="T174" i="1"/>
  <c r="S174" i="1"/>
  <c r="R174" i="1"/>
  <c r="Q174" i="1"/>
  <c r="P174" i="1"/>
  <c r="O174" i="1"/>
  <c r="N174" i="1"/>
  <c r="M174" i="1"/>
  <c r="L174" i="1"/>
  <c r="K174" i="1"/>
  <c r="J174" i="1"/>
  <c r="T173" i="1"/>
  <c r="S173" i="1"/>
  <c r="R173" i="1"/>
  <c r="Q173" i="1"/>
  <c r="P173" i="1"/>
  <c r="O173" i="1"/>
  <c r="N173" i="1"/>
  <c r="M173" i="1"/>
  <c r="L173" i="1"/>
  <c r="K173" i="1"/>
  <c r="J173" i="1"/>
  <c r="T172" i="1"/>
  <c r="S172" i="1"/>
  <c r="R172" i="1"/>
  <c r="Q172" i="1"/>
  <c r="P172" i="1"/>
  <c r="O172" i="1"/>
  <c r="N172" i="1"/>
  <c r="M172" i="1"/>
  <c r="L172" i="1"/>
  <c r="K172" i="1"/>
  <c r="J172" i="1"/>
  <c r="T171" i="1"/>
  <c r="S171" i="1"/>
  <c r="R171" i="1"/>
  <c r="Q171" i="1"/>
  <c r="P171" i="1"/>
  <c r="O171" i="1"/>
  <c r="N171" i="1"/>
  <c r="M171" i="1"/>
  <c r="L171" i="1"/>
  <c r="K171" i="1"/>
  <c r="J171" i="1"/>
  <c r="T170" i="1"/>
  <c r="S170" i="1"/>
  <c r="R170" i="1"/>
  <c r="Q170" i="1"/>
  <c r="P170" i="1"/>
  <c r="O170" i="1"/>
  <c r="N170" i="1"/>
  <c r="M170" i="1"/>
  <c r="L170" i="1"/>
  <c r="K170" i="1"/>
  <c r="J170" i="1"/>
  <c r="T169" i="1"/>
  <c r="S169" i="1"/>
  <c r="R169" i="1"/>
  <c r="Q169" i="1"/>
  <c r="P169" i="1"/>
  <c r="O169" i="1"/>
  <c r="N169" i="1"/>
  <c r="M169" i="1"/>
  <c r="L169" i="1"/>
  <c r="K169" i="1"/>
  <c r="J169" i="1"/>
  <c r="T168" i="1"/>
  <c r="S168" i="1"/>
  <c r="R168" i="1"/>
  <c r="Q168" i="1"/>
  <c r="P168" i="1"/>
  <c r="O168" i="1"/>
  <c r="N168" i="1"/>
  <c r="M168" i="1"/>
  <c r="L168" i="1"/>
  <c r="K168" i="1"/>
  <c r="J168" i="1"/>
  <c r="T167" i="1"/>
  <c r="S167" i="1"/>
  <c r="R167" i="1"/>
  <c r="Q167" i="1"/>
  <c r="P167" i="1"/>
  <c r="O167" i="1"/>
  <c r="N167" i="1"/>
  <c r="M167" i="1"/>
  <c r="L167" i="1"/>
  <c r="K167" i="1"/>
  <c r="J167" i="1"/>
  <c r="T166" i="1"/>
  <c r="S166" i="1"/>
  <c r="R166" i="1"/>
  <c r="Q166" i="1"/>
  <c r="P166" i="1"/>
  <c r="O166" i="1"/>
  <c r="N166" i="1"/>
  <c r="M166" i="1"/>
  <c r="L166" i="1"/>
  <c r="K166" i="1"/>
  <c r="J166" i="1"/>
  <c r="T165" i="1"/>
  <c r="S165" i="1"/>
  <c r="R165" i="1"/>
  <c r="Q165" i="1"/>
  <c r="P165" i="1"/>
  <c r="O165" i="1"/>
  <c r="N165" i="1"/>
  <c r="M165" i="1"/>
  <c r="L165" i="1"/>
  <c r="K165" i="1"/>
  <c r="J165" i="1"/>
  <c r="T164" i="1"/>
  <c r="S164" i="1"/>
  <c r="R164" i="1"/>
  <c r="Q164" i="1"/>
  <c r="P164" i="1"/>
  <c r="O164" i="1"/>
  <c r="N164" i="1"/>
  <c r="M164" i="1"/>
  <c r="L164" i="1"/>
  <c r="K164" i="1"/>
  <c r="J164" i="1"/>
  <c r="T163" i="1"/>
  <c r="S163" i="1"/>
  <c r="R163" i="1"/>
  <c r="Q163" i="1"/>
  <c r="P163" i="1"/>
  <c r="O163" i="1"/>
  <c r="N163" i="1"/>
  <c r="M163" i="1"/>
  <c r="L163" i="1"/>
  <c r="K163" i="1"/>
  <c r="J163" i="1"/>
  <c r="T162" i="1"/>
  <c r="S162" i="1"/>
  <c r="R162" i="1"/>
  <c r="Q162" i="1"/>
  <c r="P162" i="1"/>
  <c r="O162" i="1"/>
  <c r="N162" i="1"/>
  <c r="M162" i="1"/>
  <c r="L162" i="1"/>
  <c r="K162" i="1"/>
  <c r="J162" i="1"/>
  <c r="T161" i="1"/>
  <c r="S161" i="1"/>
  <c r="R161" i="1"/>
  <c r="Q161" i="1"/>
  <c r="P161" i="1"/>
  <c r="O161" i="1"/>
  <c r="N161" i="1"/>
  <c r="M161" i="1"/>
  <c r="L161" i="1"/>
  <c r="K161" i="1"/>
  <c r="J161" i="1"/>
  <c r="T160" i="1"/>
  <c r="S160" i="1"/>
  <c r="R160" i="1"/>
  <c r="Q160" i="1"/>
  <c r="P160" i="1"/>
  <c r="O160" i="1"/>
  <c r="N160" i="1"/>
  <c r="M160" i="1"/>
  <c r="L160" i="1"/>
  <c r="K160" i="1"/>
  <c r="J160" i="1"/>
  <c r="T159" i="1"/>
  <c r="S159" i="1"/>
  <c r="R159" i="1"/>
  <c r="Q159" i="1"/>
  <c r="P159" i="1"/>
  <c r="O159" i="1"/>
  <c r="N159" i="1"/>
  <c r="M159" i="1"/>
  <c r="L159" i="1"/>
  <c r="K159" i="1"/>
  <c r="J159" i="1"/>
  <c r="T158" i="1"/>
  <c r="S158" i="1"/>
  <c r="R158" i="1"/>
  <c r="Q158" i="1"/>
  <c r="P158" i="1"/>
  <c r="O158" i="1"/>
  <c r="N158" i="1"/>
  <c r="M158" i="1"/>
  <c r="L158" i="1"/>
  <c r="K158" i="1"/>
  <c r="J158" i="1"/>
  <c r="T157" i="1"/>
  <c r="S157" i="1"/>
  <c r="R157" i="1"/>
  <c r="Q157" i="1"/>
  <c r="P157" i="1"/>
  <c r="O157" i="1"/>
  <c r="N157" i="1"/>
  <c r="M157" i="1"/>
  <c r="L157" i="1"/>
  <c r="K157" i="1"/>
  <c r="J157" i="1"/>
  <c r="T156" i="1"/>
  <c r="S156" i="1"/>
  <c r="R156" i="1"/>
  <c r="Q156" i="1"/>
  <c r="P156" i="1"/>
  <c r="O156" i="1"/>
  <c r="N156" i="1"/>
  <c r="M156" i="1"/>
  <c r="L156" i="1"/>
  <c r="K156" i="1"/>
  <c r="J156" i="1"/>
  <c r="T155" i="1"/>
  <c r="S155" i="1"/>
  <c r="R155" i="1"/>
  <c r="Q155" i="1"/>
  <c r="P155" i="1"/>
  <c r="O155" i="1"/>
  <c r="N155" i="1"/>
  <c r="M155" i="1"/>
  <c r="L155" i="1"/>
  <c r="K155" i="1"/>
  <c r="J155" i="1"/>
  <c r="T154" i="1"/>
  <c r="S154" i="1"/>
  <c r="R154" i="1"/>
  <c r="Q154" i="1"/>
  <c r="P154" i="1"/>
  <c r="O154" i="1"/>
  <c r="N154" i="1"/>
  <c r="M154" i="1"/>
  <c r="L154" i="1"/>
  <c r="K154" i="1"/>
  <c r="J154" i="1"/>
  <c r="T153" i="1"/>
  <c r="S153" i="1"/>
  <c r="R153" i="1"/>
  <c r="Q153" i="1"/>
  <c r="P153" i="1"/>
  <c r="O153" i="1"/>
  <c r="N153" i="1"/>
  <c r="M153" i="1"/>
  <c r="L153" i="1"/>
  <c r="K153" i="1"/>
  <c r="J153" i="1"/>
  <c r="T152" i="1"/>
  <c r="S152" i="1"/>
  <c r="R152" i="1"/>
  <c r="Q152" i="1"/>
  <c r="P152" i="1"/>
  <c r="O152" i="1"/>
  <c r="N152" i="1"/>
  <c r="M152" i="1"/>
  <c r="L152" i="1"/>
  <c r="K152" i="1"/>
  <c r="J152" i="1"/>
  <c r="T151" i="1"/>
  <c r="S151" i="1"/>
  <c r="R151" i="1"/>
  <c r="Q151" i="1"/>
  <c r="P151" i="1"/>
  <c r="O151" i="1"/>
  <c r="N151" i="1"/>
  <c r="M151" i="1"/>
  <c r="L151" i="1"/>
  <c r="K151" i="1"/>
  <c r="J151" i="1"/>
  <c r="T150" i="1"/>
  <c r="S150" i="1"/>
  <c r="R150" i="1"/>
  <c r="Q150" i="1"/>
  <c r="P150" i="1"/>
  <c r="O150" i="1"/>
  <c r="N150" i="1"/>
  <c r="M150" i="1"/>
  <c r="L150" i="1"/>
  <c r="K150" i="1"/>
  <c r="J150" i="1"/>
  <c r="T149" i="1"/>
  <c r="S149" i="1"/>
  <c r="R149" i="1"/>
  <c r="Q149" i="1"/>
  <c r="P149" i="1"/>
  <c r="O149" i="1"/>
  <c r="N149" i="1"/>
  <c r="M149" i="1"/>
  <c r="L149" i="1"/>
  <c r="K149" i="1"/>
  <c r="J149" i="1"/>
  <c r="T148" i="1"/>
  <c r="S148" i="1"/>
  <c r="R148" i="1"/>
  <c r="Q148" i="1"/>
  <c r="P148" i="1"/>
  <c r="O148" i="1"/>
  <c r="N148" i="1"/>
  <c r="M148" i="1"/>
  <c r="L148" i="1"/>
  <c r="K148" i="1"/>
  <c r="J148" i="1"/>
  <c r="T147" i="1"/>
  <c r="S147" i="1"/>
  <c r="R147" i="1"/>
  <c r="Q147" i="1"/>
  <c r="P147" i="1"/>
  <c r="O147" i="1"/>
  <c r="N147" i="1"/>
  <c r="M147" i="1"/>
  <c r="L147" i="1"/>
  <c r="K147" i="1"/>
  <c r="J147" i="1"/>
  <c r="T146" i="1"/>
  <c r="S146" i="1"/>
  <c r="R146" i="1"/>
  <c r="Q146" i="1"/>
  <c r="P146" i="1"/>
  <c r="O146" i="1"/>
  <c r="N146" i="1"/>
  <c r="M146" i="1"/>
  <c r="L146" i="1"/>
  <c r="K146" i="1"/>
  <c r="J146" i="1"/>
  <c r="T145" i="1"/>
  <c r="S145" i="1"/>
  <c r="R145" i="1"/>
  <c r="Q145" i="1"/>
  <c r="P145" i="1"/>
  <c r="O145" i="1"/>
  <c r="N145" i="1"/>
  <c r="M145" i="1"/>
  <c r="L145" i="1"/>
  <c r="K145" i="1"/>
  <c r="J145" i="1"/>
  <c r="T144" i="1"/>
  <c r="S144" i="1"/>
  <c r="R144" i="1"/>
  <c r="Q144" i="1"/>
  <c r="P144" i="1"/>
  <c r="O144" i="1"/>
  <c r="N144" i="1"/>
  <c r="M144" i="1"/>
  <c r="L144" i="1"/>
  <c r="K144" i="1"/>
  <c r="J144" i="1"/>
  <c r="T143" i="1"/>
  <c r="S143" i="1"/>
  <c r="R143" i="1"/>
  <c r="Q143" i="1"/>
  <c r="P143" i="1"/>
  <c r="O143" i="1"/>
  <c r="N143" i="1"/>
  <c r="M143" i="1"/>
  <c r="L143" i="1"/>
  <c r="K143" i="1"/>
  <c r="J143" i="1"/>
  <c r="T142" i="1"/>
  <c r="S142" i="1"/>
  <c r="R142" i="1"/>
  <c r="Q142" i="1"/>
  <c r="P142" i="1"/>
  <c r="O142" i="1"/>
  <c r="N142" i="1"/>
  <c r="M142" i="1"/>
  <c r="L142" i="1"/>
  <c r="K142" i="1"/>
  <c r="J142" i="1"/>
  <c r="T141" i="1"/>
  <c r="S141" i="1"/>
  <c r="R141" i="1"/>
  <c r="Q141" i="1"/>
  <c r="P141" i="1"/>
  <c r="O141" i="1"/>
  <c r="N141" i="1"/>
  <c r="M141" i="1"/>
  <c r="L141" i="1"/>
  <c r="K141" i="1"/>
  <c r="J141" i="1"/>
  <c r="T140" i="1"/>
  <c r="S140" i="1"/>
  <c r="R140" i="1"/>
  <c r="Q140" i="1"/>
  <c r="P140" i="1"/>
  <c r="O140" i="1"/>
  <c r="N140" i="1"/>
  <c r="M140" i="1"/>
  <c r="L140" i="1"/>
  <c r="K140" i="1"/>
  <c r="J140" i="1"/>
  <c r="T139" i="1"/>
  <c r="S139" i="1"/>
  <c r="R139" i="1"/>
  <c r="Q139" i="1"/>
  <c r="P139" i="1"/>
  <c r="O139" i="1"/>
  <c r="N139" i="1"/>
  <c r="M139" i="1"/>
  <c r="L139" i="1"/>
  <c r="K139" i="1"/>
  <c r="J139" i="1"/>
  <c r="T138" i="1"/>
  <c r="S138" i="1"/>
  <c r="R138" i="1"/>
  <c r="Q138" i="1"/>
  <c r="P138" i="1"/>
  <c r="O138" i="1"/>
  <c r="N138" i="1"/>
  <c r="M138" i="1"/>
  <c r="L138" i="1"/>
  <c r="K138" i="1"/>
  <c r="J138" i="1"/>
  <c r="T137" i="1"/>
  <c r="S137" i="1"/>
  <c r="R137" i="1"/>
  <c r="Q137" i="1"/>
  <c r="P137" i="1"/>
  <c r="O137" i="1"/>
  <c r="N137" i="1"/>
  <c r="M137" i="1"/>
  <c r="L137" i="1"/>
  <c r="K137" i="1"/>
  <c r="J137" i="1"/>
  <c r="T136" i="1"/>
  <c r="S136" i="1"/>
  <c r="R136" i="1"/>
  <c r="Q136" i="1"/>
  <c r="P136" i="1"/>
  <c r="O136" i="1"/>
  <c r="N136" i="1"/>
  <c r="M136" i="1"/>
  <c r="L136" i="1"/>
  <c r="K136" i="1"/>
  <c r="J136" i="1"/>
  <c r="T135" i="1"/>
  <c r="S135" i="1"/>
  <c r="R135" i="1"/>
  <c r="Q135" i="1"/>
  <c r="P135" i="1"/>
  <c r="O135" i="1"/>
  <c r="N135" i="1"/>
  <c r="M135" i="1"/>
  <c r="L135" i="1"/>
  <c r="K135" i="1"/>
  <c r="J135" i="1"/>
  <c r="T134" i="1"/>
  <c r="S134" i="1"/>
  <c r="R134" i="1"/>
  <c r="Q134" i="1"/>
  <c r="P134" i="1"/>
  <c r="O134" i="1"/>
  <c r="N134" i="1"/>
  <c r="M134" i="1"/>
  <c r="L134" i="1"/>
  <c r="K134" i="1"/>
  <c r="J134" i="1"/>
  <c r="T133" i="1"/>
  <c r="S133" i="1"/>
  <c r="R133" i="1"/>
  <c r="Q133" i="1"/>
  <c r="P133" i="1"/>
  <c r="O133" i="1"/>
  <c r="N133" i="1"/>
  <c r="M133" i="1"/>
  <c r="L133" i="1"/>
  <c r="K133" i="1"/>
  <c r="J133" i="1"/>
  <c r="T132" i="1"/>
  <c r="S132" i="1"/>
  <c r="R132" i="1"/>
  <c r="Q132" i="1"/>
  <c r="P132" i="1"/>
  <c r="O132" i="1"/>
  <c r="N132" i="1"/>
  <c r="M132" i="1"/>
  <c r="L132" i="1"/>
  <c r="K132" i="1"/>
  <c r="J132" i="1"/>
  <c r="T131" i="1"/>
  <c r="S131" i="1"/>
  <c r="R131" i="1"/>
  <c r="Q131" i="1"/>
  <c r="P131" i="1"/>
  <c r="O131" i="1"/>
  <c r="N131" i="1"/>
  <c r="M131" i="1"/>
  <c r="L131" i="1"/>
  <c r="K131" i="1"/>
  <c r="J131" i="1"/>
  <c r="T130" i="1"/>
  <c r="S130" i="1"/>
  <c r="R130" i="1"/>
  <c r="Q130" i="1"/>
  <c r="P130" i="1"/>
  <c r="O130" i="1"/>
  <c r="N130" i="1"/>
  <c r="M130" i="1"/>
  <c r="L130" i="1"/>
  <c r="K130" i="1"/>
  <c r="J130" i="1"/>
  <c r="T129" i="1"/>
  <c r="S129" i="1"/>
  <c r="R129" i="1"/>
  <c r="Q129" i="1"/>
  <c r="P129" i="1"/>
  <c r="O129" i="1"/>
  <c r="N129" i="1"/>
  <c r="M129" i="1"/>
  <c r="L129" i="1"/>
  <c r="K129" i="1"/>
  <c r="J129" i="1"/>
  <c r="T128" i="1"/>
  <c r="S128" i="1"/>
  <c r="R128" i="1"/>
  <c r="Q128" i="1"/>
  <c r="P128" i="1"/>
  <c r="O128" i="1"/>
  <c r="N128" i="1"/>
  <c r="M128" i="1"/>
  <c r="L128" i="1"/>
  <c r="K128" i="1"/>
  <c r="J128" i="1"/>
  <c r="T127" i="1"/>
  <c r="S127" i="1"/>
  <c r="R127" i="1"/>
  <c r="Q127" i="1"/>
  <c r="P127" i="1"/>
  <c r="O127" i="1"/>
  <c r="N127" i="1"/>
  <c r="M127" i="1"/>
  <c r="L127" i="1"/>
  <c r="K127" i="1"/>
  <c r="J127" i="1"/>
  <c r="T126" i="1"/>
  <c r="S126" i="1"/>
  <c r="R126" i="1"/>
  <c r="Q126" i="1"/>
  <c r="P126" i="1"/>
  <c r="O126" i="1"/>
  <c r="N126" i="1"/>
  <c r="M126" i="1"/>
  <c r="L126" i="1"/>
  <c r="K126" i="1"/>
  <c r="J126" i="1"/>
  <c r="T125" i="1"/>
  <c r="S125" i="1"/>
  <c r="R125" i="1"/>
  <c r="Q125" i="1"/>
  <c r="P125" i="1"/>
  <c r="O125" i="1"/>
  <c r="N125" i="1"/>
  <c r="M125" i="1"/>
  <c r="L125" i="1"/>
  <c r="K125" i="1"/>
  <c r="J125" i="1"/>
  <c r="T124" i="1"/>
  <c r="S124" i="1"/>
  <c r="R124" i="1"/>
  <c r="Q124" i="1"/>
  <c r="P124" i="1"/>
  <c r="O124" i="1"/>
  <c r="N124" i="1"/>
  <c r="M124" i="1"/>
  <c r="L124" i="1"/>
  <c r="K124" i="1"/>
  <c r="J124" i="1"/>
  <c r="T123" i="1"/>
  <c r="S123" i="1"/>
  <c r="R123" i="1"/>
  <c r="Q123" i="1"/>
  <c r="P123" i="1"/>
  <c r="O123" i="1"/>
  <c r="N123" i="1"/>
  <c r="M123" i="1"/>
  <c r="L123" i="1"/>
  <c r="K123" i="1"/>
  <c r="J123" i="1"/>
  <c r="T122" i="1"/>
  <c r="S122" i="1"/>
  <c r="R122" i="1"/>
  <c r="Q122" i="1"/>
  <c r="P122" i="1"/>
  <c r="O122" i="1"/>
  <c r="N122" i="1"/>
  <c r="M122" i="1"/>
  <c r="L122" i="1"/>
  <c r="K122" i="1"/>
  <c r="J122" i="1"/>
  <c r="T121" i="1"/>
  <c r="S121" i="1"/>
  <c r="R121" i="1"/>
  <c r="Q121" i="1"/>
  <c r="P121" i="1"/>
  <c r="O121" i="1"/>
  <c r="N121" i="1"/>
  <c r="M121" i="1"/>
  <c r="L121" i="1"/>
  <c r="K121" i="1"/>
  <c r="J121" i="1"/>
  <c r="T120" i="1"/>
  <c r="S120" i="1"/>
  <c r="R120" i="1"/>
  <c r="Q120" i="1"/>
  <c r="P120" i="1"/>
  <c r="O120" i="1"/>
  <c r="N120" i="1"/>
  <c r="M120" i="1"/>
  <c r="L120" i="1"/>
  <c r="K120" i="1"/>
  <c r="J120" i="1"/>
  <c r="T119" i="1"/>
  <c r="S119" i="1"/>
  <c r="R119" i="1"/>
  <c r="Q119" i="1"/>
  <c r="P119" i="1"/>
  <c r="O119" i="1"/>
  <c r="N119" i="1"/>
  <c r="M119" i="1"/>
  <c r="L119" i="1"/>
  <c r="K119" i="1"/>
  <c r="J119" i="1"/>
  <c r="T118" i="1"/>
  <c r="S118" i="1"/>
  <c r="R118" i="1"/>
  <c r="Q118" i="1"/>
  <c r="P118" i="1"/>
  <c r="O118" i="1"/>
  <c r="N118" i="1"/>
  <c r="M118" i="1"/>
  <c r="L118" i="1"/>
  <c r="K118" i="1"/>
  <c r="J118" i="1"/>
  <c r="T117" i="1"/>
  <c r="S117" i="1"/>
  <c r="R117" i="1"/>
  <c r="Q117" i="1"/>
  <c r="P117" i="1"/>
  <c r="O117" i="1"/>
  <c r="N117" i="1"/>
  <c r="M117" i="1"/>
  <c r="L117" i="1"/>
  <c r="K117" i="1"/>
  <c r="J117" i="1"/>
  <c r="T116" i="1"/>
  <c r="S116" i="1"/>
  <c r="R116" i="1"/>
  <c r="Q116" i="1"/>
  <c r="P116" i="1"/>
  <c r="O116" i="1"/>
  <c r="N116" i="1"/>
  <c r="M116" i="1"/>
  <c r="L116" i="1"/>
  <c r="K116" i="1"/>
  <c r="J116" i="1"/>
  <c r="T115" i="1"/>
  <c r="S115" i="1"/>
  <c r="R115" i="1"/>
  <c r="Q115" i="1"/>
  <c r="P115" i="1"/>
  <c r="O115" i="1"/>
  <c r="N115" i="1"/>
  <c r="M115" i="1"/>
  <c r="L115" i="1"/>
  <c r="K115" i="1"/>
  <c r="J115" i="1"/>
  <c r="T114" i="1"/>
  <c r="S114" i="1"/>
  <c r="R114" i="1"/>
  <c r="Q114" i="1"/>
  <c r="P114" i="1"/>
  <c r="O114" i="1"/>
  <c r="N114" i="1"/>
  <c r="M114" i="1"/>
  <c r="L114" i="1"/>
  <c r="K114" i="1"/>
  <c r="J114" i="1"/>
  <c r="T113" i="1"/>
  <c r="S113" i="1"/>
  <c r="R113" i="1"/>
  <c r="Q113" i="1"/>
  <c r="P113" i="1"/>
  <c r="O113" i="1"/>
  <c r="N113" i="1"/>
  <c r="M113" i="1"/>
  <c r="L113" i="1"/>
  <c r="K113" i="1"/>
  <c r="J113" i="1"/>
  <c r="T112" i="1"/>
  <c r="S112" i="1"/>
  <c r="R112" i="1"/>
  <c r="Q112" i="1"/>
  <c r="P112" i="1"/>
  <c r="O112" i="1"/>
  <c r="N112" i="1"/>
  <c r="M112" i="1"/>
  <c r="L112" i="1"/>
  <c r="K112" i="1"/>
  <c r="J112" i="1"/>
  <c r="T111" i="1"/>
  <c r="S111" i="1"/>
  <c r="R111" i="1"/>
  <c r="Q111" i="1"/>
  <c r="P111" i="1"/>
  <c r="O111" i="1"/>
  <c r="N111" i="1"/>
  <c r="M111" i="1"/>
  <c r="L111" i="1"/>
  <c r="K111" i="1"/>
  <c r="J111" i="1"/>
  <c r="T110" i="1"/>
  <c r="S110" i="1"/>
  <c r="R110" i="1"/>
  <c r="Q110" i="1"/>
  <c r="P110" i="1"/>
  <c r="O110" i="1"/>
  <c r="N110" i="1"/>
  <c r="M110" i="1"/>
  <c r="L110" i="1"/>
  <c r="K110" i="1"/>
  <c r="J110" i="1"/>
  <c r="T109" i="1"/>
  <c r="S109" i="1"/>
  <c r="R109" i="1"/>
  <c r="Q109" i="1"/>
  <c r="P109" i="1"/>
  <c r="O109" i="1"/>
  <c r="N109" i="1"/>
  <c r="M109" i="1"/>
  <c r="L109" i="1"/>
  <c r="K109" i="1"/>
  <c r="J109" i="1"/>
  <c r="T108" i="1"/>
  <c r="S108" i="1"/>
  <c r="R108" i="1"/>
  <c r="Q108" i="1"/>
  <c r="P108" i="1"/>
  <c r="O108" i="1"/>
  <c r="N108" i="1"/>
  <c r="M108" i="1"/>
  <c r="L108" i="1"/>
  <c r="K108" i="1"/>
  <c r="J108" i="1"/>
  <c r="T107" i="1"/>
  <c r="S107" i="1"/>
  <c r="R107" i="1"/>
  <c r="Q107" i="1"/>
  <c r="P107" i="1"/>
  <c r="O107" i="1"/>
  <c r="N107" i="1"/>
  <c r="M107" i="1"/>
  <c r="L107" i="1"/>
  <c r="K107" i="1"/>
  <c r="J107" i="1"/>
  <c r="T106" i="1"/>
  <c r="S106" i="1"/>
  <c r="R106" i="1"/>
  <c r="Q106" i="1"/>
  <c r="P106" i="1"/>
  <c r="O106" i="1"/>
  <c r="N106" i="1"/>
  <c r="M106" i="1"/>
  <c r="L106" i="1"/>
  <c r="K106" i="1"/>
  <c r="J106" i="1"/>
  <c r="T105" i="1"/>
  <c r="S105" i="1"/>
  <c r="R105" i="1"/>
  <c r="Q105" i="1"/>
  <c r="P105" i="1"/>
  <c r="O105" i="1"/>
  <c r="N105" i="1"/>
  <c r="M105" i="1"/>
  <c r="L105" i="1"/>
  <c r="K105" i="1"/>
  <c r="J105" i="1"/>
  <c r="T104" i="1"/>
  <c r="S104" i="1"/>
  <c r="R104" i="1"/>
  <c r="Q104" i="1"/>
  <c r="P104" i="1"/>
  <c r="O104" i="1"/>
  <c r="N104" i="1"/>
  <c r="M104" i="1"/>
  <c r="L104" i="1"/>
  <c r="K104" i="1"/>
  <c r="J104" i="1"/>
  <c r="T103" i="1"/>
  <c r="S103" i="1"/>
  <c r="R103" i="1"/>
  <c r="Q103" i="1"/>
  <c r="P103" i="1"/>
  <c r="O103" i="1"/>
  <c r="N103" i="1"/>
  <c r="M103" i="1"/>
  <c r="L103" i="1"/>
  <c r="K103" i="1"/>
  <c r="J103" i="1"/>
  <c r="T102" i="1"/>
  <c r="S102" i="1"/>
  <c r="R102" i="1"/>
  <c r="Q102" i="1"/>
  <c r="P102" i="1"/>
  <c r="O102" i="1"/>
  <c r="N102" i="1"/>
  <c r="M102" i="1"/>
  <c r="L102" i="1"/>
  <c r="K102" i="1"/>
  <c r="J102" i="1"/>
  <c r="T101" i="1"/>
  <c r="S101" i="1"/>
  <c r="R101" i="1"/>
  <c r="Q101" i="1"/>
  <c r="P101" i="1"/>
  <c r="O101" i="1"/>
  <c r="N101" i="1"/>
  <c r="M101" i="1"/>
  <c r="L101" i="1"/>
  <c r="K101" i="1"/>
  <c r="J101" i="1"/>
  <c r="T100" i="1"/>
  <c r="S100" i="1"/>
  <c r="R100" i="1"/>
  <c r="Q100" i="1"/>
  <c r="P100" i="1"/>
  <c r="O100" i="1"/>
  <c r="N100" i="1"/>
  <c r="M100" i="1"/>
  <c r="L100" i="1"/>
  <c r="K100" i="1"/>
  <c r="J100" i="1"/>
  <c r="T99" i="1"/>
  <c r="S99" i="1"/>
  <c r="R99" i="1"/>
  <c r="Q99" i="1"/>
  <c r="P99" i="1"/>
  <c r="O99" i="1"/>
  <c r="N99" i="1"/>
  <c r="M99" i="1"/>
  <c r="L99" i="1"/>
  <c r="K99" i="1"/>
  <c r="J99" i="1"/>
  <c r="T98" i="1"/>
  <c r="S98" i="1"/>
  <c r="R98" i="1"/>
  <c r="Q98" i="1"/>
  <c r="P98" i="1"/>
  <c r="O98" i="1"/>
  <c r="N98" i="1"/>
  <c r="M98" i="1"/>
  <c r="L98" i="1"/>
  <c r="K98" i="1"/>
  <c r="J98" i="1"/>
  <c r="T97" i="1"/>
  <c r="S97" i="1"/>
  <c r="R97" i="1"/>
  <c r="Q97" i="1"/>
  <c r="P97" i="1"/>
  <c r="O97" i="1"/>
  <c r="N97" i="1"/>
  <c r="M97" i="1"/>
  <c r="L97" i="1"/>
  <c r="K97" i="1"/>
  <c r="J97" i="1"/>
  <c r="T96" i="1"/>
  <c r="S96" i="1"/>
  <c r="R96" i="1"/>
  <c r="Q96" i="1"/>
  <c r="P96" i="1"/>
  <c r="O96" i="1"/>
  <c r="N96" i="1"/>
  <c r="M96" i="1"/>
  <c r="L96" i="1"/>
  <c r="K96" i="1"/>
  <c r="J96" i="1"/>
  <c r="T95" i="1"/>
  <c r="S95" i="1"/>
  <c r="R95" i="1"/>
  <c r="Q95" i="1"/>
  <c r="P95" i="1"/>
  <c r="O95" i="1"/>
  <c r="N95" i="1"/>
  <c r="M95" i="1"/>
  <c r="L95" i="1"/>
  <c r="K95" i="1"/>
  <c r="J95" i="1"/>
  <c r="T94" i="1"/>
  <c r="S94" i="1"/>
  <c r="R94" i="1"/>
  <c r="Q94" i="1"/>
  <c r="P94" i="1"/>
  <c r="O94" i="1"/>
  <c r="N94" i="1"/>
  <c r="M94" i="1"/>
  <c r="L94" i="1"/>
  <c r="K94" i="1"/>
  <c r="J94" i="1"/>
  <c r="T93" i="1"/>
  <c r="S93" i="1"/>
  <c r="R93" i="1"/>
  <c r="Q93" i="1"/>
  <c r="P93" i="1"/>
  <c r="O93" i="1"/>
  <c r="N93" i="1"/>
  <c r="M93" i="1"/>
  <c r="L93" i="1"/>
  <c r="K93" i="1"/>
  <c r="J93" i="1"/>
  <c r="T92" i="1"/>
  <c r="S92" i="1"/>
  <c r="R92" i="1"/>
  <c r="Q92" i="1"/>
  <c r="P92" i="1"/>
  <c r="O92" i="1"/>
  <c r="N92" i="1"/>
  <c r="M92" i="1"/>
  <c r="L92" i="1"/>
  <c r="K92" i="1"/>
  <c r="J92" i="1"/>
  <c r="T91" i="1"/>
  <c r="S91" i="1"/>
  <c r="R91" i="1"/>
  <c r="Q91" i="1"/>
  <c r="P91" i="1"/>
  <c r="O91" i="1"/>
  <c r="N91" i="1"/>
  <c r="M91" i="1"/>
  <c r="L91" i="1"/>
  <c r="K91" i="1"/>
  <c r="J91" i="1"/>
  <c r="T90" i="1"/>
  <c r="S90" i="1"/>
  <c r="R90" i="1"/>
  <c r="Q90" i="1"/>
  <c r="P90" i="1"/>
  <c r="O90" i="1"/>
  <c r="N90" i="1"/>
  <c r="M90" i="1"/>
  <c r="L90" i="1"/>
  <c r="K90" i="1"/>
  <c r="J90" i="1"/>
  <c r="T89" i="1"/>
  <c r="S89" i="1"/>
  <c r="R89" i="1"/>
  <c r="Q89" i="1"/>
  <c r="P89" i="1"/>
  <c r="O89" i="1"/>
  <c r="N89" i="1"/>
  <c r="M89" i="1"/>
  <c r="L89" i="1"/>
  <c r="K89" i="1"/>
  <c r="J89" i="1"/>
  <c r="T88" i="1"/>
  <c r="S88" i="1"/>
  <c r="R88" i="1"/>
  <c r="Q88" i="1"/>
  <c r="P88" i="1"/>
  <c r="O88" i="1"/>
  <c r="N88" i="1"/>
  <c r="M88" i="1"/>
  <c r="L88" i="1"/>
  <c r="K88" i="1"/>
  <c r="J88" i="1"/>
  <c r="T87" i="1"/>
  <c r="S87" i="1"/>
  <c r="R87" i="1"/>
  <c r="Q87" i="1"/>
  <c r="P87" i="1"/>
  <c r="O87" i="1"/>
  <c r="N87" i="1"/>
  <c r="M87" i="1"/>
  <c r="L87" i="1"/>
  <c r="K87" i="1"/>
  <c r="J87" i="1"/>
  <c r="T86" i="1"/>
  <c r="S86" i="1"/>
  <c r="R86" i="1"/>
  <c r="Q86" i="1"/>
  <c r="P86" i="1"/>
  <c r="O86" i="1"/>
  <c r="N86" i="1"/>
  <c r="M86" i="1"/>
  <c r="L86" i="1"/>
  <c r="K86" i="1"/>
  <c r="J86" i="1"/>
  <c r="T85" i="1"/>
  <c r="S85" i="1"/>
  <c r="R85" i="1"/>
  <c r="Q85" i="1"/>
  <c r="P85" i="1"/>
  <c r="O85" i="1"/>
  <c r="N85" i="1"/>
  <c r="M85" i="1"/>
  <c r="L85" i="1"/>
  <c r="K85" i="1"/>
  <c r="J85" i="1"/>
  <c r="T84" i="1"/>
  <c r="S84" i="1"/>
  <c r="R84" i="1"/>
  <c r="Q84" i="1"/>
  <c r="P84" i="1"/>
  <c r="O84" i="1"/>
  <c r="N84" i="1"/>
  <c r="M84" i="1"/>
  <c r="L84" i="1"/>
  <c r="K84" i="1"/>
  <c r="J84" i="1"/>
  <c r="T83" i="1"/>
  <c r="S83" i="1"/>
  <c r="R83" i="1"/>
  <c r="Q83" i="1"/>
  <c r="P83" i="1"/>
  <c r="O83" i="1"/>
  <c r="N83" i="1"/>
  <c r="M83" i="1"/>
  <c r="L83" i="1"/>
  <c r="K83" i="1"/>
  <c r="J83" i="1"/>
  <c r="T82" i="1"/>
  <c r="S82" i="1"/>
  <c r="R82" i="1"/>
  <c r="Q82" i="1"/>
  <c r="P82" i="1"/>
  <c r="O82" i="1"/>
  <c r="N82" i="1"/>
  <c r="M82" i="1"/>
  <c r="L82" i="1"/>
  <c r="K82" i="1"/>
  <c r="J82" i="1"/>
  <c r="T81" i="1"/>
  <c r="S81" i="1"/>
  <c r="R81" i="1"/>
  <c r="Q81" i="1"/>
  <c r="P81" i="1"/>
  <c r="O81" i="1"/>
  <c r="N81" i="1"/>
  <c r="M81" i="1"/>
  <c r="L81" i="1"/>
  <c r="K81" i="1"/>
  <c r="J81" i="1"/>
  <c r="T80" i="1"/>
  <c r="S80" i="1"/>
  <c r="R80" i="1"/>
  <c r="Q80" i="1"/>
  <c r="P80" i="1"/>
  <c r="O80" i="1"/>
  <c r="N80" i="1"/>
  <c r="M80" i="1"/>
  <c r="L80" i="1"/>
  <c r="K80" i="1"/>
  <c r="J80" i="1"/>
  <c r="T79" i="1"/>
  <c r="S79" i="1"/>
  <c r="R79" i="1"/>
  <c r="Q79" i="1"/>
  <c r="P79" i="1"/>
  <c r="O79" i="1"/>
  <c r="N79" i="1"/>
  <c r="M79" i="1"/>
  <c r="L79" i="1"/>
  <c r="K79" i="1"/>
  <c r="J79" i="1"/>
  <c r="T78" i="1"/>
  <c r="S78" i="1"/>
  <c r="R78" i="1"/>
  <c r="Q78" i="1"/>
  <c r="P78" i="1"/>
  <c r="O78" i="1"/>
  <c r="N78" i="1"/>
  <c r="M78" i="1"/>
  <c r="L78" i="1"/>
  <c r="K78" i="1"/>
  <c r="J78" i="1"/>
  <c r="T77" i="1"/>
  <c r="S77" i="1"/>
  <c r="R77" i="1"/>
  <c r="Q77" i="1"/>
  <c r="P77" i="1"/>
  <c r="O77" i="1"/>
  <c r="N77" i="1"/>
  <c r="M77" i="1"/>
  <c r="L77" i="1"/>
  <c r="K77" i="1"/>
  <c r="J77" i="1"/>
  <c r="T76" i="1"/>
  <c r="S76" i="1"/>
  <c r="R76" i="1"/>
  <c r="Q76" i="1"/>
  <c r="P76" i="1"/>
  <c r="O76" i="1"/>
  <c r="N76" i="1"/>
  <c r="M76" i="1"/>
  <c r="L76" i="1"/>
  <c r="K76" i="1"/>
  <c r="J76" i="1"/>
  <c r="T75" i="1"/>
  <c r="S75" i="1"/>
  <c r="R75" i="1"/>
  <c r="Q75" i="1"/>
  <c r="P75" i="1"/>
  <c r="O75" i="1"/>
  <c r="N75" i="1"/>
  <c r="M75" i="1"/>
  <c r="L75" i="1"/>
  <c r="K75" i="1"/>
  <c r="J75" i="1"/>
  <c r="T74" i="1"/>
  <c r="S74" i="1"/>
  <c r="R74" i="1"/>
  <c r="Q74" i="1"/>
  <c r="P74" i="1"/>
  <c r="O74" i="1"/>
  <c r="N74" i="1"/>
  <c r="M74" i="1"/>
  <c r="L74" i="1"/>
  <c r="K74" i="1"/>
  <c r="J74" i="1"/>
  <c r="T73" i="1"/>
  <c r="S73" i="1"/>
  <c r="R73" i="1"/>
  <c r="Q73" i="1"/>
  <c r="P73" i="1"/>
  <c r="O73" i="1"/>
  <c r="N73" i="1"/>
  <c r="M73" i="1"/>
  <c r="L73" i="1"/>
  <c r="K73" i="1"/>
  <c r="J73" i="1"/>
  <c r="T72" i="1"/>
  <c r="S72" i="1"/>
  <c r="R72" i="1"/>
  <c r="Q72" i="1"/>
  <c r="P72" i="1"/>
  <c r="O72" i="1"/>
  <c r="N72" i="1"/>
  <c r="M72" i="1"/>
  <c r="L72" i="1"/>
  <c r="K72" i="1"/>
  <c r="J72" i="1"/>
  <c r="T71" i="1"/>
  <c r="S71" i="1"/>
  <c r="R71" i="1"/>
  <c r="Q71" i="1"/>
  <c r="P71" i="1"/>
  <c r="O71" i="1"/>
  <c r="N71" i="1"/>
  <c r="M71" i="1"/>
  <c r="L71" i="1"/>
  <c r="K71" i="1"/>
  <c r="J71" i="1"/>
  <c r="T70" i="1"/>
  <c r="S70" i="1"/>
  <c r="R70" i="1"/>
  <c r="Q70" i="1"/>
  <c r="P70" i="1"/>
  <c r="O70" i="1"/>
  <c r="N70" i="1"/>
  <c r="M70" i="1"/>
  <c r="L70" i="1"/>
  <c r="K70" i="1"/>
  <c r="J70" i="1"/>
  <c r="T69" i="1"/>
  <c r="S69" i="1"/>
  <c r="R69" i="1"/>
  <c r="Q69" i="1"/>
  <c r="P69" i="1"/>
  <c r="O69" i="1"/>
  <c r="N69" i="1"/>
  <c r="M69" i="1"/>
  <c r="L69" i="1"/>
  <c r="K69" i="1"/>
  <c r="J69" i="1"/>
  <c r="T68" i="1"/>
  <c r="S68" i="1"/>
  <c r="R68" i="1"/>
  <c r="Q68" i="1"/>
  <c r="P68" i="1"/>
  <c r="O68" i="1"/>
  <c r="N68" i="1"/>
  <c r="M68" i="1"/>
  <c r="L68" i="1"/>
  <c r="K68" i="1"/>
  <c r="J68" i="1"/>
  <c r="T67" i="1"/>
  <c r="S67" i="1"/>
  <c r="R67" i="1"/>
  <c r="Q67" i="1"/>
  <c r="P67" i="1"/>
  <c r="O67" i="1"/>
  <c r="N67" i="1"/>
  <c r="M67" i="1"/>
  <c r="L67" i="1"/>
  <c r="K67" i="1"/>
  <c r="J67" i="1"/>
  <c r="T66" i="1"/>
  <c r="S66" i="1"/>
  <c r="R66" i="1"/>
  <c r="Q66" i="1"/>
  <c r="P66" i="1"/>
  <c r="O66" i="1"/>
  <c r="N66" i="1"/>
  <c r="M66" i="1"/>
  <c r="L66" i="1"/>
  <c r="K66" i="1"/>
  <c r="J66" i="1"/>
  <c r="T65" i="1"/>
  <c r="S65" i="1"/>
  <c r="R65" i="1"/>
  <c r="Q65" i="1"/>
  <c r="P65" i="1"/>
  <c r="O65" i="1"/>
  <c r="N65" i="1"/>
  <c r="M65" i="1"/>
  <c r="L65" i="1"/>
  <c r="K65" i="1"/>
  <c r="J65" i="1"/>
  <c r="T64" i="1"/>
  <c r="S64" i="1"/>
  <c r="R64" i="1"/>
  <c r="Q64" i="1"/>
  <c r="P64" i="1"/>
  <c r="O64" i="1"/>
  <c r="N64" i="1"/>
  <c r="M64" i="1"/>
  <c r="L64" i="1"/>
  <c r="K64" i="1"/>
  <c r="J64" i="1"/>
  <c r="T63" i="1"/>
  <c r="S63" i="1"/>
  <c r="R63" i="1"/>
  <c r="Q63" i="1"/>
  <c r="P63" i="1"/>
  <c r="O63" i="1"/>
  <c r="N63" i="1"/>
  <c r="M63" i="1"/>
  <c r="L63" i="1"/>
  <c r="K63" i="1"/>
  <c r="J63" i="1"/>
  <c r="T62" i="1"/>
  <c r="S62" i="1"/>
  <c r="R62" i="1"/>
  <c r="Q62" i="1"/>
  <c r="P62" i="1"/>
  <c r="O62" i="1"/>
  <c r="N62" i="1"/>
  <c r="M62" i="1"/>
  <c r="L62" i="1"/>
  <c r="K62" i="1"/>
  <c r="J62" i="1"/>
  <c r="T61" i="1"/>
  <c r="S61" i="1"/>
  <c r="R61" i="1"/>
  <c r="Q61" i="1"/>
  <c r="P61" i="1"/>
  <c r="O61" i="1"/>
  <c r="N61" i="1"/>
  <c r="M61" i="1"/>
  <c r="L61" i="1"/>
  <c r="K61" i="1"/>
  <c r="J61" i="1"/>
  <c r="T60" i="1"/>
  <c r="S60" i="1"/>
  <c r="R60" i="1"/>
  <c r="Q60" i="1"/>
  <c r="P60" i="1"/>
  <c r="O60" i="1"/>
  <c r="N60" i="1"/>
  <c r="M60" i="1"/>
  <c r="L60" i="1"/>
  <c r="K60" i="1"/>
  <c r="J60" i="1"/>
  <c r="T59" i="1"/>
  <c r="S59" i="1"/>
  <c r="R59" i="1"/>
  <c r="Q59" i="1"/>
  <c r="P59" i="1"/>
  <c r="O59" i="1"/>
  <c r="N59" i="1"/>
  <c r="M59" i="1"/>
  <c r="L59" i="1"/>
  <c r="K59" i="1"/>
  <c r="J59" i="1"/>
  <c r="T58" i="1"/>
  <c r="S58" i="1"/>
  <c r="R58" i="1"/>
  <c r="Q58" i="1"/>
  <c r="P58" i="1"/>
  <c r="O58" i="1"/>
  <c r="N58" i="1"/>
  <c r="M58" i="1"/>
  <c r="L58" i="1"/>
  <c r="K58" i="1"/>
  <c r="J58" i="1"/>
  <c r="T57" i="1"/>
  <c r="S57" i="1"/>
  <c r="R57" i="1"/>
  <c r="Q57" i="1"/>
  <c r="P57" i="1"/>
  <c r="O57" i="1"/>
  <c r="N57" i="1"/>
  <c r="M57" i="1"/>
  <c r="L57" i="1"/>
  <c r="K57" i="1"/>
  <c r="J57" i="1"/>
  <c r="T56" i="1"/>
  <c r="S56" i="1"/>
  <c r="R56" i="1"/>
  <c r="Q56" i="1"/>
  <c r="P56" i="1"/>
  <c r="O56" i="1"/>
  <c r="N56" i="1"/>
  <c r="M56" i="1"/>
  <c r="L56" i="1"/>
  <c r="K56" i="1"/>
  <c r="J56" i="1"/>
  <c r="T55" i="1"/>
  <c r="S55" i="1"/>
  <c r="R55" i="1"/>
  <c r="Q55" i="1"/>
  <c r="P55" i="1"/>
  <c r="O55" i="1"/>
  <c r="N55" i="1"/>
  <c r="M55" i="1"/>
  <c r="L55" i="1"/>
  <c r="K55" i="1"/>
  <c r="J55" i="1"/>
  <c r="T54" i="1"/>
  <c r="S54" i="1"/>
  <c r="R54" i="1"/>
  <c r="Q54" i="1"/>
  <c r="P54" i="1"/>
  <c r="O54" i="1"/>
  <c r="N54" i="1"/>
  <c r="M54" i="1"/>
  <c r="L54" i="1"/>
  <c r="K54" i="1"/>
  <c r="J54" i="1"/>
  <c r="T53" i="1"/>
  <c r="S53" i="1"/>
  <c r="R53" i="1"/>
  <c r="Q53" i="1"/>
  <c r="P53" i="1"/>
  <c r="O53" i="1"/>
  <c r="N53" i="1"/>
  <c r="M53" i="1"/>
  <c r="L53" i="1"/>
  <c r="K53" i="1"/>
  <c r="J53" i="1"/>
  <c r="T52" i="1"/>
  <c r="S52" i="1"/>
  <c r="R52" i="1"/>
  <c r="Q52" i="1"/>
  <c r="P52" i="1"/>
  <c r="O52" i="1"/>
  <c r="N52" i="1"/>
  <c r="M52" i="1"/>
  <c r="L52" i="1"/>
  <c r="K52" i="1"/>
  <c r="J52" i="1"/>
  <c r="T51" i="1"/>
  <c r="S51" i="1"/>
  <c r="R51" i="1"/>
  <c r="Q51" i="1"/>
  <c r="P51" i="1"/>
  <c r="O51" i="1"/>
  <c r="N51" i="1"/>
  <c r="M51" i="1"/>
  <c r="L51" i="1"/>
  <c r="K51" i="1"/>
  <c r="J51" i="1"/>
  <c r="T50" i="1"/>
  <c r="S50" i="1"/>
  <c r="R50" i="1"/>
  <c r="Q50" i="1"/>
  <c r="P50" i="1"/>
  <c r="O50" i="1"/>
  <c r="N50" i="1"/>
  <c r="M50" i="1"/>
  <c r="L50" i="1"/>
  <c r="K50" i="1"/>
  <c r="J50" i="1"/>
  <c r="T49" i="1"/>
  <c r="S49" i="1"/>
  <c r="R49" i="1"/>
  <c r="Q49" i="1"/>
  <c r="P49" i="1"/>
  <c r="O49" i="1"/>
  <c r="N49" i="1"/>
  <c r="M49" i="1"/>
  <c r="L49" i="1"/>
  <c r="K49" i="1"/>
  <c r="J49" i="1"/>
  <c r="T48" i="1"/>
  <c r="S48" i="1"/>
  <c r="R48" i="1"/>
  <c r="Q48" i="1"/>
  <c r="P48" i="1"/>
  <c r="O48" i="1"/>
  <c r="N48" i="1"/>
  <c r="M48" i="1"/>
  <c r="L48" i="1"/>
  <c r="K48" i="1"/>
  <c r="J48" i="1"/>
  <c r="T47" i="1"/>
  <c r="S47" i="1"/>
  <c r="R47" i="1"/>
  <c r="Q47" i="1"/>
  <c r="P47" i="1"/>
  <c r="O47" i="1"/>
  <c r="N47" i="1"/>
  <c r="M47" i="1"/>
  <c r="L47" i="1"/>
  <c r="K47" i="1"/>
  <c r="J47" i="1"/>
  <c r="T46" i="1"/>
  <c r="S46" i="1"/>
  <c r="R46" i="1"/>
  <c r="Q46" i="1"/>
  <c r="P46" i="1"/>
  <c r="O46" i="1"/>
  <c r="N46" i="1"/>
  <c r="M46" i="1"/>
  <c r="L46" i="1"/>
  <c r="K46" i="1"/>
  <c r="J46" i="1"/>
  <c r="T45" i="1"/>
  <c r="S45" i="1"/>
  <c r="R45" i="1"/>
  <c r="Q45" i="1"/>
  <c r="P45" i="1"/>
  <c r="O45" i="1"/>
  <c r="N45" i="1"/>
  <c r="M45" i="1"/>
  <c r="L45" i="1"/>
  <c r="K45" i="1"/>
  <c r="J45" i="1"/>
  <c r="T44" i="1"/>
  <c r="S44" i="1"/>
  <c r="R44" i="1"/>
  <c r="Q44" i="1"/>
  <c r="P44" i="1"/>
  <c r="O44" i="1"/>
  <c r="N44" i="1"/>
  <c r="M44" i="1"/>
  <c r="L44" i="1"/>
  <c r="K44" i="1"/>
  <c r="J44" i="1"/>
  <c r="T43" i="1"/>
  <c r="S43" i="1"/>
  <c r="R43" i="1"/>
  <c r="Q43" i="1"/>
  <c r="P43" i="1"/>
  <c r="O43" i="1"/>
  <c r="N43" i="1"/>
  <c r="M43" i="1"/>
  <c r="L43" i="1"/>
  <c r="K43" i="1"/>
  <c r="J43" i="1"/>
  <c r="T42" i="1"/>
  <c r="S42" i="1"/>
  <c r="R42" i="1"/>
  <c r="Q42" i="1"/>
  <c r="P42" i="1"/>
  <c r="O42" i="1"/>
  <c r="N42" i="1"/>
  <c r="M42" i="1"/>
  <c r="L42" i="1"/>
  <c r="K42" i="1"/>
  <c r="J42" i="1"/>
  <c r="T41" i="1"/>
  <c r="S41" i="1"/>
  <c r="R41" i="1"/>
  <c r="Q41" i="1"/>
  <c r="P41" i="1"/>
  <c r="O41" i="1"/>
  <c r="N41" i="1"/>
  <c r="M41" i="1"/>
  <c r="L41" i="1"/>
  <c r="K41" i="1"/>
  <c r="J41" i="1"/>
  <c r="T40" i="1"/>
  <c r="S40" i="1"/>
  <c r="R40" i="1"/>
  <c r="Q40" i="1"/>
  <c r="P40" i="1"/>
  <c r="O40" i="1"/>
  <c r="N40" i="1"/>
  <c r="M40" i="1"/>
  <c r="L40" i="1"/>
  <c r="K40" i="1"/>
  <c r="J40" i="1"/>
  <c r="T39" i="1"/>
  <c r="S39" i="1"/>
  <c r="R39" i="1"/>
  <c r="Q39" i="1"/>
  <c r="P39" i="1"/>
  <c r="O39" i="1"/>
  <c r="N39" i="1"/>
  <c r="M39" i="1"/>
  <c r="L39" i="1"/>
  <c r="K39" i="1"/>
  <c r="J39" i="1"/>
  <c r="T38" i="1"/>
  <c r="S38" i="1"/>
  <c r="R38" i="1"/>
  <c r="Q38" i="1"/>
  <c r="P38" i="1"/>
  <c r="O38" i="1"/>
  <c r="N38" i="1"/>
  <c r="M38" i="1"/>
  <c r="L38" i="1"/>
  <c r="K38" i="1"/>
  <c r="J38" i="1"/>
  <c r="T37" i="1"/>
  <c r="S37" i="1"/>
  <c r="R37" i="1"/>
  <c r="Q37" i="1"/>
  <c r="P37" i="1"/>
  <c r="O37" i="1"/>
  <c r="N37" i="1"/>
  <c r="M37" i="1"/>
  <c r="L37" i="1"/>
  <c r="K37" i="1"/>
  <c r="J37" i="1"/>
  <c r="T36" i="1"/>
  <c r="S36" i="1"/>
  <c r="R36" i="1"/>
  <c r="Q36" i="1"/>
  <c r="P36" i="1"/>
  <c r="O36" i="1"/>
  <c r="N36" i="1"/>
  <c r="M36" i="1"/>
  <c r="L36" i="1"/>
  <c r="K36" i="1"/>
  <c r="J36" i="1"/>
  <c r="T35" i="1"/>
  <c r="S35" i="1"/>
  <c r="R35" i="1"/>
  <c r="Q35" i="1"/>
  <c r="P35" i="1"/>
  <c r="O35" i="1"/>
  <c r="N35" i="1"/>
  <c r="M35" i="1"/>
  <c r="L35" i="1"/>
  <c r="K35" i="1"/>
  <c r="J35" i="1"/>
  <c r="T34" i="1"/>
  <c r="S34" i="1"/>
  <c r="R34" i="1"/>
  <c r="Q34" i="1"/>
  <c r="P34" i="1"/>
  <c r="O34" i="1"/>
  <c r="N34" i="1"/>
  <c r="M34" i="1"/>
  <c r="L34" i="1"/>
  <c r="K34" i="1"/>
  <c r="J34" i="1"/>
  <c r="T33" i="1"/>
  <c r="S33" i="1"/>
  <c r="R33" i="1"/>
  <c r="Q33" i="1"/>
  <c r="P33" i="1"/>
  <c r="O33" i="1"/>
  <c r="N33" i="1"/>
  <c r="M33" i="1"/>
  <c r="L33" i="1"/>
  <c r="K33" i="1"/>
  <c r="J33" i="1"/>
  <c r="T32" i="1"/>
  <c r="S32" i="1"/>
  <c r="R32" i="1"/>
  <c r="Q32" i="1"/>
  <c r="P32" i="1"/>
  <c r="O32" i="1"/>
  <c r="N32" i="1"/>
  <c r="M32" i="1"/>
  <c r="L32" i="1"/>
  <c r="K32" i="1"/>
  <c r="J32" i="1"/>
  <c r="T31" i="1"/>
  <c r="S31" i="1"/>
  <c r="R31" i="1"/>
  <c r="Q31" i="1"/>
  <c r="P31" i="1"/>
  <c r="O31" i="1"/>
  <c r="N31" i="1"/>
  <c r="M31" i="1"/>
  <c r="L31" i="1"/>
  <c r="K31" i="1"/>
  <c r="J31" i="1"/>
  <c r="T30" i="1"/>
  <c r="S30" i="1"/>
  <c r="R30" i="1"/>
  <c r="Q30" i="1"/>
  <c r="P30" i="1"/>
  <c r="O30" i="1"/>
  <c r="N30" i="1"/>
  <c r="M30" i="1"/>
  <c r="L30" i="1"/>
  <c r="K30" i="1"/>
  <c r="J30" i="1"/>
  <c r="T29" i="1"/>
  <c r="S29" i="1"/>
  <c r="R29" i="1"/>
  <c r="Q29" i="1"/>
  <c r="P29" i="1"/>
  <c r="O29" i="1"/>
  <c r="N29" i="1"/>
  <c r="M29" i="1"/>
  <c r="L29" i="1"/>
  <c r="K29" i="1"/>
  <c r="J29" i="1"/>
  <c r="T28" i="1"/>
  <c r="S28" i="1"/>
  <c r="R28" i="1"/>
  <c r="Q28" i="1"/>
  <c r="P28" i="1"/>
  <c r="O28" i="1"/>
  <c r="N28" i="1"/>
  <c r="M28" i="1"/>
  <c r="L28" i="1"/>
  <c r="K28" i="1"/>
  <c r="J28" i="1"/>
  <c r="T27" i="1"/>
  <c r="S27" i="1"/>
  <c r="R27" i="1"/>
  <c r="Q27" i="1"/>
  <c r="P27" i="1"/>
  <c r="O27" i="1"/>
  <c r="N27" i="1"/>
  <c r="M27" i="1"/>
  <c r="L27" i="1"/>
  <c r="K27" i="1"/>
  <c r="J27" i="1"/>
  <c r="T26" i="1"/>
  <c r="S26" i="1"/>
  <c r="R26" i="1"/>
  <c r="Q26" i="1"/>
  <c r="P26" i="1"/>
  <c r="O26" i="1"/>
  <c r="N26" i="1"/>
  <c r="M26" i="1"/>
  <c r="L26" i="1"/>
  <c r="K26" i="1"/>
  <c r="J26" i="1"/>
  <c r="T25" i="1"/>
  <c r="S25" i="1"/>
  <c r="R25" i="1"/>
  <c r="Q25" i="1"/>
  <c r="P25" i="1"/>
  <c r="O25" i="1"/>
  <c r="N25" i="1"/>
  <c r="M25" i="1"/>
  <c r="L25" i="1"/>
  <c r="K25" i="1"/>
  <c r="J25" i="1"/>
  <c r="T24" i="1"/>
  <c r="S24" i="1"/>
  <c r="R24" i="1"/>
  <c r="Q24" i="1"/>
  <c r="P24" i="1"/>
  <c r="O24" i="1"/>
  <c r="N24" i="1"/>
  <c r="M24" i="1"/>
  <c r="L24" i="1"/>
  <c r="K24" i="1"/>
  <c r="J24" i="1"/>
  <c r="T23" i="1"/>
  <c r="S23" i="1"/>
  <c r="R23" i="1"/>
  <c r="Q23" i="1"/>
  <c r="P23" i="1"/>
  <c r="O23" i="1"/>
  <c r="N23" i="1"/>
  <c r="M23" i="1"/>
  <c r="L23" i="1"/>
  <c r="K23" i="1"/>
  <c r="J23" i="1"/>
  <c r="T22" i="1"/>
  <c r="S22" i="1"/>
  <c r="R22" i="1"/>
  <c r="Q22" i="1"/>
  <c r="P22" i="1"/>
  <c r="O22" i="1"/>
  <c r="N22" i="1"/>
  <c r="M22" i="1"/>
  <c r="L22" i="1"/>
  <c r="K22" i="1"/>
  <c r="J22" i="1"/>
  <c r="T21" i="1"/>
  <c r="S21" i="1"/>
  <c r="R21" i="1"/>
  <c r="Q21" i="1"/>
  <c r="P21" i="1"/>
  <c r="O21" i="1"/>
  <c r="N21" i="1"/>
  <c r="M21" i="1"/>
  <c r="L21" i="1"/>
  <c r="K21" i="1"/>
  <c r="J21" i="1"/>
  <c r="T20" i="1"/>
  <c r="S20" i="1"/>
  <c r="R20" i="1"/>
  <c r="Q20" i="1"/>
  <c r="P20" i="1"/>
  <c r="O20" i="1"/>
  <c r="N20" i="1"/>
  <c r="M20" i="1"/>
  <c r="L20" i="1"/>
  <c r="K20" i="1"/>
  <c r="J20" i="1"/>
  <c r="T19" i="1"/>
  <c r="S19" i="1"/>
  <c r="R19" i="1"/>
  <c r="Q19" i="1"/>
  <c r="P19" i="1"/>
  <c r="O19" i="1"/>
  <c r="N19" i="1"/>
  <c r="M19" i="1"/>
  <c r="L19" i="1"/>
  <c r="K19" i="1"/>
  <c r="J19" i="1"/>
  <c r="T18" i="1"/>
  <c r="S18" i="1"/>
  <c r="R18" i="1"/>
  <c r="Q18" i="1"/>
  <c r="P18" i="1"/>
  <c r="O18" i="1"/>
  <c r="N18" i="1"/>
  <c r="M18" i="1"/>
  <c r="L18" i="1"/>
  <c r="K18" i="1"/>
  <c r="J18" i="1"/>
  <c r="T17" i="1"/>
  <c r="S17" i="1"/>
  <c r="R17" i="1"/>
  <c r="Q17" i="1"/>
  <c r="P17" i="1"/>
  <c r="O17" i="1"/>
  <c r="N17" i="1"/>
  <c r="M17" i="1"/>
  <c r="L17" i="1"/>
  <c r="K17" i="1"/>
  <c r="J17" i="1"/>
  <c r="T16" i="1"/>
  <c r="S16" i="1"/>
  <c r="R16" i="1"/>
  <c r="Q16" i="1"/>
  <c r="P16" i="1"/>
  <c r="O16" i="1"/>
  <c r="N16" i="1"/>
  <c r="M16" i="1"/>
  <c r="L16" i="1"/>
  <c r="K16" i="1"/>
  <c r="J16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" i="2"/>
  <c r="H10" i="2" s="1"/>
  <c r="G11" i="2"/>
  <c r="H11" i="2" s="1"/>
  <c r="G12" i="2"/>
  <c r="H12" i="2" s="1"/>
  <c r="G13" i="2"/>
  <c r="H13" i="2" s="1"/>
  <c r="G14" i="2"/>
  <c r="H14" i="2" s="1"/>
  <c r="G15" i="2"/>
  <c r="H15" i="2" s="1"/>
  <c r="G16" i="2"/>
  <c r="H16" i="2" s="1"/>
  <c r="G17" i="2"/>
  <c r="H17" i="2" s="1"/>
  <c r="G18" i="2"/>
  <c r="H18" i="2" s="1"/>
  <c r="G19" i="2"/>
  <c r="H19" i="2" s="1"/>
  <c r="G20" i="2"/>
  <c r="H20" i="2" s="1"/>
  <c r="G21" i="2"/>
  <c r="H21" i="2" s="1"/>
  <c r="G22" i="2"/>
  <c r="H22" i="2" s="1"/>
  <c r="G23" i="2"/>
  <c r="H23" i="2" s="1"/>
  <c r="G24" i="2"/>
  <c r="H24" i="2" s="1"/>
  <c r="G25" i="2"/>
  <c r="H25" i="2" s="1"/>
  <c r="G26" i="2"/>
  <c r="H26" i="2" s="1"/>
  <c r="G27" i="2"/>
  <c r="H27" i="2" s="1"/>
  <c r="G28" i="2"/>
  <c r="H28" i="2" s="1"/>
  <c r="G29" i="2"/>
  <c r="H29" i="2" s="1"/>
  <c r="G30" i="2"/>
  <c r="H30" i="2" s="1"/>
  <c r="G31" i="2"/>
  <c r="H31" i="2" s="1"/>
  <c r="G32" i="2"/>
  <c r="H32" i="2" s="1"/>
  <c r="G33" i="2"/>
  <c r="H33" i="2" s="1"/>
  <c r="G34" i="2"/>
  <c r="H34" i="2" s="1"/>
  <c r="G35" i="2"/>
  <c r="H35" i="2" s="1"/>
  <c r="G36" i="2"/>
  <c r="H36" i="2" s="1"/>
  <c r="G37" i="2"/>
  <c r="H37" i="2" s="1"/>
  <c r="G38" i="2"/>
  <c r="H38" i="2" s="1"/>
  <c r="G39" i="2"/>
  <c r="H39" i="2" s="1"/>
  <c r="G40" i="2"/>
  <c r="H40" i="2" s="1"/>
  <c r="G41" i="2"/>
  <c r="H41" i="2" s="1"/>
  <c r="G42" i="2"/>
  <c r="H42" i="2" s="1"/>
  <c r="G43" i="2"/>
  <c r="H43" i="2" s="1"/>
  <c r="G44" i="2"/>
  <c r="H44" i="2" s="1"/>
  <c r="G45" i="2"/>
  <c r="H45" i="2" s="1"/>
  <c r="G46" i="2"/>
  <c r="H46" i="2" s="1"/>
  <c r="G47" i="2"/>
  <c r="H47" i="2" s="1"/>
  <c r="G48" i="2"/>
  <c r="H48" i="2" s="1"/>
  <c r="G49" i="2"/>
  <c r="H49" i="2" s="1"/>
  <c r="G50" i="2"/>
  <c r="H50" i="2" s="1"/>
  <c r="G51" i="2"/>
  <c r="H51" i="2" s="1"/>
  <c r="G52" i="2"/>
  <c r="H52" i="2" s="1"/>
  <c r="G53" i="2"/>
  <c r="H53" i="2" s="1"/>
  <c r="G54" i="2"/>
  <c r="H54" i="2" s="1"/>
  <c r="G55" i="2"/>
  <c r="H55" i="2" s="1"/>
  <c r="G56" i="2"/>
  <c r="H56" i="2" s="1"/>
  <c r="G57" i="2"/>
  <c r="H57" i="2" s="1"/>
  <c r="G58" i="2"/>
  <c r="H58" i="2" s="1"/>
  <c r="G59" i="2"/>
  <c r="H59" i="2" s="1"/>
  <c r="G60" i="2"/>
  <c r="H60" i="2" s="1"/>
  <c r="G61" i="2"/>
  <c r="H61" i="2" s="1"/>
  <c r="G62" i="2"/>
  <c r="H62" i="2" s="1"/>
  <c r="G63" i="2"/>
  <c r="H63" i="2" s="1"/>
  <c r="G64" i="2"/>
  <c r="H64" i="2" s="1"/>
  <c r="G65" i="2"/>
  <c r="H65" i="2" s="1"/>
  <c r="G66" i="2"/>
  <c r="H66" i="2" s="1"/>
  <c r="G67" i="2"/>
  <c r="H67" i="2" s="1"/>
  <c r="G68" i="2"/>
  <c r="H68" i="2" s="1"/>
  <c r="G69" i="2"/>
  <c r="H69" i="2" s="1"/>
  <c r="G70" i="2"/>
  <c r="H70" i="2" s="1"/>
  <c r="G71" i="2"/>
  <c r="H71" i="2" s="1"/>
  <c r="G72" i="2"/>
  <c r="H72" i="2" s="1"/>
  <c r="G73" i="2"/>
  <c r="H73" i="2" s="1"/>
  <c r="G74" i="2"/>
  <c r="H74" i="2" s="1"/>
  <c r="G75" i="2"/>
  <c r="H75" i="2" s="1"/>
  <c r="G76" i="2"/>
  <c r="H76" i="2" s="1"/>
  <c r="G77" i="2"/>
  <c r="H77" i="2" s="1"/>
  <c r="G78" i="2"/>
  <c r="H78" i="2" s="1"/>
  <c r="G79" i="2"/>
  <c r="H79" i="2" s="1"/>
  <c r="G80" i="2"/>
  <c r="H80" i="2" s="1"/>
  <c r="G81" i="2"/>
  <c r="H81" i="2" s="1"/>
  <c r="G82" i="2"/>
  <c r="H82" i="2" s="1"/>
  <c r="G83" i="2"/>
  <c r="H83" i="2" s="1"/>
  <c r="G84" i="2"/>
  <c r="H84" i="2" s="1"/>
  <c r="G85" i="2"/>
  <c r="H85" i="2" s="1"/>
  <c r="G86" i="2"/>
  <c r="H86" i="2" s="1"/>
  <c r="G87" i="2"/>
  <c r="H87" i="2" s="1"/>
  <c r="G88" i="2"/>
  <c r="H88" i="2" s="1"/>
  <c r="G89" i="2"/>
  <c r="H89" i="2" s="1"/>
  <c r="G90" i="2"/>
  <c r="H90" i="2" s="1"/>
  <c r="G91" i="2"/>
  <c r="H91" i="2" s="1"/>
  <c r="G92" i="2"/>
  <c r="H92" i="2" s="1"/>
  <c r="G93" i="2"/>
  <c r="H93" i="2" s="1"/>
  <c r="G94" i="2"/>
  <c r="H94" i="2" s="1"/>
  <c r="G95" i="2"/>
  <c r="H95" i="2" s="1"/>
  <c r="G96" i="2"/>
  <c r="H96" i="2" s="1"/>
  <c r="G97" i="2"/>
  <c r="H97" i="2" s="1"/>
  <c r="G98" i="2"/>
  <c r="H98" i="2" s="1"/>
  <c r="G99" i="2"/>
  <c r="H99" i="2" s="1"/>
  <c r="G100" i="2"/>
  <c r="H100" i="2" s="1"/>
  <c r="G101" i="2"/>
  <c r="H101" i="2" s="1"/>
  <c r="G102" i="2"/>
  <c r="H102" i="2" s="1"/>
  <c r="G103" i="2"/>
  <c r="H103" i="2" s="1"/>
  <c r="G104" i="2"/>
  <c r="H104" i="2" s="1"/>
  <c r="G105" i="2"/>
  <c r="H105" i="2" s="1"/>
  <c r="G106" i="2"/>
  <c r="H106" i="2" s="1"/>
  <c r="G107" i="2"/>
  <c r="H107" i="2" s="1"/>
  <c r="G108" i="2"/>
  <c r="H108" i="2" s="1"/>
  <c r="G109" i="2"/>
  <c r="H109" i="2" s="1"/>
  <c r="G110" i="2"/>
  <c r="H110" i="2" s="1"/>
  <c r="G111" i="2"/>
  <c r="H111" i="2" s="1"/>
  <c r="G112" i="2"/>
  <c r="H112" i="2" s="1"/>
  <c r="G113" i="2"/>
  <c r="H113" i="2" s="1"/>
  <c r="G114" i="2"/>
  <c r="H114" i="2" s="1"/>
  <c r="G115" i="2"/>
  <c r="H115" i="2" s="1"/>
  <c r="G116" i="2"/>
  <c r="H116" i="2" s="1"/>
  <c r="G117" i="2"/>
  <c r="H117" i="2" s="1"/>
  <c r="G118" i="2"/>
  <c r="H118" i="2" s="1"/>
  <c r="G119" i="2"/>
  <c r="H119" i="2" s="1"/>
  <c r="G120" i="2"/>
  <c r="H120" i="2" s="1"/>
  <c r="G121" i="2"/>
  <c r="H121" i="2" s="1"/>
  <c r="G122" i="2"/>
  <c r="H122" i="2" s="1"/>
  <c r="G123" i="2"/>
  <c r="H123" i="2" s="1"/>
  <c r="G124" i="2"/>
  <c r="H124" i="2" s="1"/>
  <c r="G125" i="2"/>
  <c r="H125" i="2" s="1"/>
  <c r="G126" i="2"/>
  <c r="H126" i="2" s="1"/>
  <c r="G127" i="2"/>
  <c r="H127" i="2" s="1"/>
  <c r="G128" i="2"/>
  <c r="H128" i="2" s="1"/>
  <c r="G129" i="2"/>
  <c r="H129" i="2" s="1"/>
  <c r="G130" i="2"/>
  <c r="H130" i="2" s="1"/>
  <c r="G131" i="2"/>
  <c r="H131" i="2" s="1"/>
  <c r="G132" i="2"/>
  <c r="H132" i="2" s="1"/>
  <c r="G133" i="2"/>
  <c r="H133" i="2" s="1"/>
  <c r="G134" i="2"/>
  <c r="H134" i="2" s="1"/>
  <c r="G135" i="2"/>
  <c r="H135" i="2" s="1"/>
  <c r="G136" i="2"/>
  <c r="H136" i="2" s="1"/>
  <c r="G137" i="2"/>
  <c r="H137" i="2" s="1"/>
  <c r="G138" i="2"/>
  <c r="H138" i="2" s="1"/>
  <c r="G139" i="2"/>
  <c r="H139" i="2" s="1"/>
  <c r="G140" i="2"/>
  <c r="H140" i="2" s="1"/>
  <c r="G141" i="2"/>
  <c r="H141" i="2" s="1"/>
  <c r="G142" i="2"/>
  <c r="H142" i="2" s="1"/>
  <c r="G143" i="2"/>
  <c r="H143" i="2" s="1"/>
  <c r="G144" i="2"/>
  <c r="H144" i="2" s="1"/>
  <c r="G145" i="2"/>
  <c r="H145" i="2" s="1"/>
  <c r="G146" i="2"/>
  <c r="H146" i="2" s="1"/>
  <c r="G147" i="2"/>
  <c r="H147" i="2" s="1"/>
  <c r="G148" i="2"/>
  <c r="H148" i="2" s="1"/>
  <c r="G149" i="2"/>
  <c r="H149" i="2" s="1"/>
  <c r="G150" i="2"/>
  <c r="H150" i="2" s="1"/>
  <c r="G151" i="2"/>
  <c r="H151" i="2" s="1"/>
  <c r="G152" i="2"/>
  <c r="H152" i="2" s="1"/>
  <c r="G153" i="2"/>
  <c r="H153" i="2" s="1"/>
  <c r="G154" i="2"/>
  <c r="H154" i="2" s="1"/>
  <c r="G155" i="2"/>
  <c r="H155" i="2" s="1"/>
  <c r="G156" i="2"/>
  <c r="H156" i="2" s="1"/>
  <c r="G157" i="2"/>
  <c r="H157" i="2" s="1"/>
  <c r="G158" i="2"/>
  <c r="H158" i="2" s="1"/>
  <c r="G159" i="2"/>
  <c r="H159" i="2" s="1"/>
  <c r="G160" i="2"/>
  <c r="H160" i="2" s="1"/>
  <c r="G161" i="2"/>
  <c r="H161" i="2" s="1"/>
  <c r="G162" i="2"/>
  <c r="H162" i="2" s="1"/>
  <c r="G163" i="2"/>
  <c r="H163" i="2" s="1"/>
  <c r="G164" i="2"/>
  <c r="H164" i="2" s="1"/>
  <c r="G165" i="2"/>
  <c r="H165" i="2" s="1"/>
  <c r="G166" i="2"/>
  <c r="H166" i="2" s="1"/>
  <c r="G167" i="2"/>
  <c r="H167" i="2" s="1"/>
  <c r="G168" i="2"/>
  <c r="H168" i="2" s="1"/>
  <c r="G169" i="2"/>
  <c r="H169" i="2" s="1"/>
  <c r="G170" i="2"/>
  <c r="H170" i="2" s="1"/>
  <c r="G171" i="2"/>
  <c r="H171" i="2" s="1"/>
  <c r="G172" i="2"/>
  <c r="H172" i="2" s="1"/>
  <c r="G173" i="2"/>
  <c r="H173" i="2" s="1"/>
  <c r="G174" i="2"/>
  <c r="H174" i="2" s="1"/>
  <c r="G175" i="2"/>
  <c r="H175" i="2" s="1"/>
  <c r="G176" i="2"/>
  <c r="H176" i="2" s="1"/>
  <c r="G177" i="2"/>
  <c r="H177" i="2" s="1"/>
  <c r="G178" i="2"/>
  <c r="H178" i="2" s="1"/>
  <c r="G179" i="2"/>
  <c r="H179" i="2" s="1"/>
  <c r="G180" i="2"/>
  <c r="H180" i="2" s="1"/>
  <c r="G181" i="2"/>
  <c r="H181" i="2" s="1"/>
  <c r="G182" i="2"/>
  <c r="H182" i="2" s="1"/>
  <c r="G183" i="2"/>
  <c r="H183" i="2" s="1"/>
  <c r="G184" i="2"/>
  <c r="H184" i="2" s="1"/>
  <c r="G185" i="2"/>
  <c r="H185" i="2" s="1"/>
  <c r="G186" i="2"/>
  <c r="H186" i="2" s="1"/>
  <c r="G187" i="2"/>
  <c r="H187" i="2" s="1"/>
  <c r="G188" i="2"/>
  <c r="H188" i="2" s="1"/>
  <c r="G189" i="2"/>
  <c r="H189" i="2" s="1"/>
  <c r="G190" i="2"/>
  <c r="H190" i="2" s="1"/>
  <c r="G191" i="2"/>
  <c r="H191" i="2" s="1"/>
  <c r="G192" i="2"/>
  <c r="H192" i="2" s="1"/>
  <c r="G193" i="2"/>
  <c r="H193" i="2" s="1"/>
  <c r="G194" i="2"/>
  <c r="H194" i="2" s="1"/>
  <c r="G195" i="2"/>
  <c r="H195" i="2" s="1"/>
  <c r="G196" i="2"/>
  <c r="H196" i="2" s="1"/>
  <c r="G197" i="2"/>
  <c r="H197" i="2" s="1"/>
  <c r="G198" i="2"/>
  <c r="H198" i="2" s="1"/>
  <c r="G199" i="2"/>
  <c r="H199" i="2" s="1"/>
  <c r="G200" i="2"/>
  <c r="H200" i="2" s="1"/>
  <c r="G201" i="2"/>
  <c r="H201" i="2" s="1"/>
  <c r="G202" i="2"/>
  <c r="H202" i="2" s="1"/>
  <c r="G203" i="2"/>
  <c r="H203" i="2" s="1"/>
  <c r="G204" i="2"/>
  <c r="H204" i="2" s="1"/>
  <c r="G205" i="2"/>
  <c r="H205" i="2" s="1"/>
  <c r="G206" i="2"/>
  <c r="H206" i="2" s="1"/>
  <c r="G207" i="2"/>
  <c r="H207" i="2" s="1"/>
  <c r="G208" i="2"/>
  <c r="H208" i="2" s="1"/>
  <c r="G209" i="2"/>
  <c r="H209" i="2" s="1"/>
  <c r="G210" i="2"/>
  <c r="H210" i="2" s="1"/>
  <c r="G211" i="2"/>
  <c r="H211" i="2" s="1"/>
  <c r="G212" i="2"/>
  <c r="H212" i="2" s="1"/>
  <c r="G213" i="2"/>
  <c r="H213" i="2" s="1"/>
  <c r="G214" i="2"/>
  <c r="H214" i="2" s="1"/>
  <c r="G215" i="2"/>
  <c r="H215" i="2" s="1"/>
  <c r="G216" i="2"/>
  <c r="H216" i="2" s="1"/>
  <c r="G217" i="2"/>
  <c r="H217" i="2" s="1"/>
  <c r="G218" i="2"/>
  <c r="H218" i="2" s="1"/>
  <c r="G219" i="2"/>
  <c r="H219" i="2" s="1"/>
  <c r="G220" i="2"/>
  <c r="H220" i="2" s="1"/>
  <c r="G221" i="2"/>
  <c r="H221" i="2" s="1"/>
  <c r="G222" i="2"/>
  <c r="H222" i="2" s="1"/>
  <c r="G223" i="2"/>
  <c r="H223" i="2" s="1"/>
  <c r="G224" i="2"/>
  <c r="H224" i="2" s="1"/>
  <c r="G225" i="2"/>
  <c r="H225" i="2" s="1"/>
  <c r="G226" i="2"/>
  <c r="H226" i="2" s="1"/>
  <c r="G227" i="2"/>
  <c r="H227" i="2" s="1"/>
  <c r="G228" i="2"/>
  <c r="H228" i="2" s="1"/>
  <c r="G229" i="2"/>
  <c r="H229" i="2" s="1"/>
  <c r="G230" i="2"/>
  <c r="H230" i="2" s="1"/>
  <c r="G231" i="2"/>
  <c r="H231" i="2" s="1"/>
  <c r="G232" i="2"/>
  <c r="H232" i="2" s="1"/>
  <c r="G233" i="2"/>
  <c r="H233" i="2" s="1"/>
  <c r="G234" i="2"/>
  <c r="H234" i="2" s="1"/>
  <c r="G235" i="2"/>
  <c r="H235" i="2" s="1"/>
  <c r="G236" i="2"/>
  <c r="H236" i="2" s="1"/>
  <c r="G237" i="2"/>
  <c r="H237" i="2" s="1"/>
  <c r="G238" i="2"/>
  <c r="H238" i="2" s="1"/>
  <c r="G239" i="2"/>
  <c r="H239" i="2" s="1"/>
  <c r="G240" i="2"/>
  <c r="H240" i="2" s="1"/>
  <c r="G241" i="2"/>
  <c r="H241" i="2" s="1"/>
  <c r="G242" i="2"/>
  <c r="H242" i="2" s="1"/>
  <c r="G243" i="2"/>
  <c r="H243" i="2" s="1"/>
  <c r="G244" i="2"/>
  <c r="H244" i="2" s="1"/>
  <c r="G245" i="2"/>
  <c r="H245" i="2" s="1"/>
  <c r="G246" i="2"/>
  <c r="H246" i="2" s="1"/>
  <c r="G247" i="2"/>
  <c r="H247" i="2" s="1"/>
  <c r="G248" i="2"/>
  <c r="H248" i="2" s="1"/>
  <c r="G249" i="2"/>
  <c r="H249" i="2" s="1"/>
  <c r="G250" i="2"/>
  <c r="H250" i="2" s="1"/>
  <c r="G251" i="2"/>
  <c r="H251" i="2" s="1"/>
  <c r="G252" i="2"/>
  <c r="H252" i="2" s="1"/>
  <c r="G253" i="2"/>
  <c r="H253" i="2" s="1"/>
  <c r="G254" i="2"/>
  <c r="H254" i="2" s="1"/>
  <c r="G255" i="2"/>
  <c r="H255" i="2" s="1"/>
  <c r="G256" i="2"/>
  <c r="H256" i="2" s="1"/>
  <c r="G257" i="2"/>
  <c r="H257" i="2" s="1"/>
  <c r="G258" i="2"/>
  <c r="H258" i="2" s="1"/>
  <c r="G259" i="2"/>
  <c r="H259" i="2" s="1"/>
  <c r="G260" i="2"/>
  <c r="H260" i="2" s="1"/>
  <c r="G261" i="2"/>
  <c r="H261" i="2" s="1"/>
  <c r="G262" i="2"/>
  <c r="H262" i="2" s="1"/>
  <c r="G263" i="2"/>
  <c r="H263" i="2" s="1"/>
  <c r="G264" i="2"/>
  <c r="H264" i="2" s="1"/>
  <c r="G265" i="2"/>
  <c r="H265" i="2" s="1"/>
  <c r="G266" i="2"/>
  <c r="H266" i="2" s="1"/>
  <c r="G267" i="2"/>
  <c r="H267" i="2" s="1"/>
  <c r="G268" i="2"/>
  <c r="H268" i="2" s="1"/>
  <c r="G269" i="2"/>
  <c r="H269" i="2" s="1"/>
  <c r="G270" i="2"/>
  <c r="H270" i="2" s="1"/>
  <c r="G271" i="2"/>
  <c r="H271" i="2" s="1"/>
  <c r="G272" i="2"/>
  <c r="H272" i="2" s="1"/>
  <c r="G273" i="2"/>
  <c r="H273" i="2" s="1"/>
  <c r="G274" i="2"/>
  <c r="H274" i="2" s="1"/>
  <c r="G275" i="2"/>
  <c r="H275" i="2" s="1"/>
  <c r="G276" i="2"/>
  <c r="H276" i="2" s="1"/>
  <c r="G277" i="2"/>
  <c r="H277" i="2" s="1"/>
  <c r="G278" i="2"/>
  <c r="H278" i="2" s="1"/>
  <c r="G279" i="2"/>
  <c r="H279" i="2" s="1"/>
  <c r="G280" i="2"/>
  <c r="H280" i="2" s="1"/>
  <c r="G281" i="2"/>
  <c r="H281" i="2" s="1"/>
  <c r="G282" i="2"/>
  <c r="H282" i="2" s="1"/>
  <c r="G283" i="2"/>
  <c r="H283" i="2" s="1"/>
  <c r="G284" i="2"/>
  <c r="H284" i="2" s="1"/>
  <c r="G285" i="2"/>
  <c r="H285" i="2" s="1"/>
  <c r="G286" i="2"/>
  <c r="H286" i="2" s="1"/>
  <c r="G287" i="2"/>
  <c r="H287" i="2" s="1"/>
  <c r="G288" i="2"/>
  <c r="H288" i="2" s="1"/>
  <c r="G289" i="2"/>
  <c r="H289" i="2" s="1"/>
  <c r="G290" i="2"/>
  <c r="H290" i="2" s="1"/>
  <c r="G291" i="2"/>
  <c r="H291" i="2" s="1"/>
  <c r="G292" i="2"/>
  <c r="H292" i="2" s="1"/>
  <c r="G293" i="2"/>
  <c r="H293" i="2" s="1"/>
  <c r="G294" i="2"/>
  <c r="H294" i="2" s="1"/>
  <c r="G295" i="2"/>
  <c r="H295" i="2" s="1"/>
  <c r="G296" i="2"/>
  <c r="H296" i="2" s="1"/>
  <c r="G297" i="2"/>
  <c r="H297" i="2" s="1"/>
  <c r="G298" i="2"/>
  <c r="H298" i="2" s="1"/>
  <c r="G299" i="2"/>
  <c r="H299" i="2" s="1"/>
  <c r="G300" i="2"/>
  <c r="H300" i="2" s="1"/>
  <c r="G301" i="2"/>
  <c r="H301" i="2" s="1"/>
  <c r="G302" i="2"/>
  <c r="H302" i="2" s="1"/>
  <c r="G303" i="2"/>
  <c r="H303" i="2" s="1"/>
  <c r="G304" i="2"/>
  <c r="H304" i="2" s="1"/>
  <c r="G305" i="2"/>
  <c r="H305" i="2" s="1"/>
  <c r="G306" i="2"/>
  <c r="H306" i="2" s="1"/>
  <c r="G307" i="2"/>
  <c r="H307" i="2" s="1"/>
  <c r="G308" i="2"/>
  <c r="H308" i="2" s="1"/>
  <c r="G309" i="2"/>
  <c r="H309" i="2" s="1"/>
  <c r="G310" i="2"/>
  <c r="H310" i="2" s="1"/>
  <c r="G311" i="2"/>
  <c r="H311" i="2" s="1"/>
  <c r="G312" i="2"/>
  <c r="H312" i="2" s="1"/>
  <c r="G313" i="2"/>
  <c r="H313" i="2" s="1"/>
  <c r="G314" i="2"/>
  <c r="H314" i="2" s="1"/>
  <c r="G315" i="2"/>
  <c r="H315" i="2" s="1"/>
  <c r="G316" i="2"/>
  <c r="H316" i="2" s="1"/>
  <c r="G317" i="2"/>
  <c r="H317" i="2" s="1"/>
  <c r="G318" i="2"/>
  <c r="H318" i="2" s="1"/>
  <c r="G319" i="2"/>
  <c r="H319" i="2" s="1"/>
  <c r="G320" i="2"/>
  <c r="H320" i="2" s="1"/>
  <c r="G321" i="2"/>
  <c r="H321" i="2" s="1"/>
  <c r="G322" i="2"/>
  <c r="H322" i="2" s="1"/>
  <c r="G323" i="2"/>
  <c r="H323" i="2" s="1"/>
  <c r="G324" i="2"/>
  <c r="H324" i="2" s="1"/>
  <c r="G325" i="2"/>
  <c r="H325" i="2" s="1"/>
  <c r="G326" i="2"/>
  <c r="H326" i="2" s="1"/>
  <c r="G327" i="2"/>
  <c r="H327" i="2" s="1"/>
  <c r="G328" i="2"/>
  <c r="H328" i="2" s="1"/>
  <c r="G329" i="2"/>
  <c r="H329" i="2" s="1"/>
  <c r="G330" i="2"/>
  <c r="H330" i="2" s="1"/>
  <c r="G331" i="2"/>
  <c r="H331" i="2" s="1"/>
  <c r="G332" i="2"/>
  <c r="H332" i="2" s="1"/>
  <c r="G333" i="2"/>
  <c r="H333" i="2" s="1"/>
  <c r="G334" i="2"/>
  <c r="H334" i="2" s="1"/>
  <c r="G335" i="2"/>
  <c r="H335" i="2" s="1"/>
  <c r="G336" i="2"/>
  <c r="H336" i="2" s="1"/>
  <c r="G337" i="2"/>
  <c r="H337" i="2" s="1"/>
  <c r="G338" i="2"/>
  <c r="H338" i="2" s="1"/>
  <c r="G339" i="2"/>
  <c r="H339" i="2" s="1"/>
  <c r="G340" i="2"/>
  <c r="H340" i="2" s="1"/>
  <c r="G341" i="2"/>
  <c r="H341" i="2" s="1"/>
  <c r="G342" i="2"/>
  <c r="H342" i="2" s="1"/>
  <c r="G343" i="2"/>
  <c r="H343" i="2" s="1"/>
  <c r="G344" i="2"/>
  <c r="H344" i="2" s="1"/>
  <c r="G345" i="2"/>
  <c r="H345" i="2" s="1"/>
  <c r="G346" i="2"/>
  <c r="H346" i="2" s="1"/>
  <c r="G347" i="2"/>
  <c r="H347" i="2" s="1"/>
  <c r="G348" i="2"/>
  <c r="H348" i="2" s="1"/>
  <c r="G349" i="2"/>
  <c r="H349" i="2" s="1"/>
  <c r="G350" i="2"/>
  <c r="H350" i="2" s="1"/>
  <c r="G351" i="2"/>
  <c r="H351" i="2" s="1"/>
  <c r="G352" i="2"/>
  <c r="H352" i="2" s="1"/>
  <c r="G353" i="2"/>
  <c r="H353" i="2" s="1"/>
  <c r="G354" i="2"/>
  <c r="H354" i="2" s="1"/>
  <c r="G355" i="2"/>
  <c r="H355" i="2" s="1"/>
  <c r="G356" i="2"/>
  <c r="H356" i="2" s="1"/>
  <c r="G357" i="2"/>
  <c r="H357" i="2" s="1"/>
  <c r="G358" i="2"/>
  <c r="H358" i="2" s="1"/>
  <c r="G359" i="2"/>
  <c r="H359" i="2" s="1"/>
  <c r="G360" i="2"/>
  <c r="H360" i="2" s="1"/>
  <c r="G361" i="2"/>
  <c r="H361" i="2" s="1"/>
  <c r="G362" i="2"/>
  <c r="H362" i="2" s="1"/>
  <c r="G363" i="2"/>
  <c r="H363" i="2" s="1"/>
  <c r="G364" i="2"/>
  <c r="H364" i="2" s="1"/>
  <c r="G365" i="2"/>
  <c r="H365" i="2" s="1"/>
  <c r="G366" i="2"/>
  <c r="H366" i="2" s="1"/>
  <c r="G367" i="2"/>
  <c r="H367" i="2" s="1"/>
  <c r="G368" i="2"/>
  <c r="H368" i="2" s="1"/>
  <c r="G369" i="2"/>
  <c r="H369" i="2" s="1"/>
  <c r="G370" i="2"/>
  <c r="H370" i="2" s="1"/>
  <c r="G371" i="2"/>
  <c r="H371" i="2" s="1"/>
  <c r="G372" i="2"/>
  <c r="H372" i="2" s="1"/>
  <c r="G373" i="2"/>
  <c r="H373" i="2" s="1"/>
  <c r="G374" i="2"/>
  <c r="H374" i="2" s="1"/>
  <c r="G375" i="2"/>
  <c r="H375" i="2" s="1"/>
  <c r="G376" i="2"/>
  <c r="H376" i="2" s="1"/>
  <c r="G377" i="2"/>
  <c r="H377" i="2" s="1"/>
  <c r="G378" i="2"/>
  <c r="H378" i="2" s="1"/>
  <c r="G379" i="2"/>
  <c r="H379" i="2" s="1"/>
  <c r="G380" i="2"/>
  <c r="H380" i="2" s="1"/>
  <c r="G381" i="2"/>
  <c r="H381" i="2" s="1"/>
  <c r="G382" i="2"/>
  <c r="H382" i="2" s="1"/>
  <c r="G383" i="2"/>
  <c r="H383" i="2" s="1"/>
  <c r="G384" i="2"/>
  <c r="H384" i="2" s="1"/>
  <c r="G385" i="2"/>
  <c r="H385" i="2" s="1"/>
  <c r="G386" i="2"/>
  <c r="H386" i="2" s="1"/>
  <c r="G387" i="2"/>
  <c r="H387" i="2" s="1"/>
  <c r="G388" i="2"/>
  <c r="H388" i="2" s="1"/>
  <c r="G389" i="2"/>
  <c r="H389" i="2" s="1"/>
  <c r="G390" i="2"/>
  <c r="H390" i="2" s="1"/>
  <c r="G391" i="2"/>
  <c r="H391" i="2" s="1"/>
  <c r="G392" i="2"/>
  <c r="H392" i="2" s="1"/>
  <c r="G393" i="2"/>
  <c r="H393" i="2" s="1"/>
  <c r="G394" i="2"/>
  <c r="H394" i="2" s="1"/>
  <c r="G395" i="2"/>
  <c r="H395" i="2" s="1"/>
  <c r="G396" i="2"/>
  <c r="H396" i="2" s="1"/>
  <c r="G397" i="2"/>
  <c r="H397" i="2" s="1"/>
  <c r="G398" i="2"/>
  <c r="H398" i="2" s="1"/>
  <c r="G399" i="2"/>
  <c r="H399" i="2" s="1"/>
  <c r="G400" i="2"/>
  <c r="H400" i="2" s="1"/>
  <c r="G401" i="2"/>
  <c r="H401" i="2" s="1"/>
  <c r="G402" i="2"/>
  <c r="H402" i="2" s="1"/>
  <c r="G403" i="2"/>
  <c r="H403" i="2" s="1"/>
  <c r="G404" i="2"/>
  <c r="H404" i="2" s="1"/>
  <c r="G405" i="2"/>
  <c r="H405" i="2" s="1"/>
  <c r="G406" i="2"/>
  <c r="H406" i="2" s="1"/>
  <c r="G407" i="2"/>
  <c r="H407" i="2" s="1"/>
  <c r="G408" i="2"/>
  <c r="H408" i="2" s="1"/>
  <c r="G409" i="2"/>
  <c r="H409" i="2" s="1"/>
  <c r="G410" i="2"/>
  <c r="H410" i="2" s="1"/>
  <c r="G411" i="2"/>
  <c r="H411" i="2" s="1"/>
  <c r="G412" i="2"/>
  <c r="H412" i="2" s="1"/>
  <c r="G413" i="2"/>
  <c r="H413" i="2" s="1"/>
  <c r="G414" i="2"/>
  <c r="H414" i="2" s="1"/>
  <c r="G415" i="2"/>
  <c r="H415" i="2" s="1"/>
  <c r="G416" i="2"/>
  <c r="H416" i="2" s="1"/>
  <c r="G417" i="2"/>
  <c r="H417" i="2" s="1"/>
  <c r="G418" i="2"/>
  <c r="H418" i="2" s="1"/>
  <c r="G419" i="2"/>
  <c r="H419" i="2" s="1"/>
  <c r="G420" i="2"/>
  <c r="H420" i="2" s="1"/>
  <c r="G421" i="2"/>
  <c r="H421" i="2" s="1"/>
  <c r="G422" i="2"/>
  <c r="H422" i="2" s="1"/>
  <c r="G423" i="2"/>
  <c r="H423" i="2" s="1"/>
  <c r="G424" i="2"/>
  <c r="H424" i="2" s="1"/>
  <c r="G425" i="2"/>
  <c r="H425" i="2" s="1"/>
  <c r="G426" i="2"/>
  <c r="H426" i="2" s="1"/>
  <c r="G427" i="2"/>
  <c r="H427" i="2" s="1"/>
  <c r="G428" i="2"/>
  <c r="H428" i="2" s="1"/>
  <c r="G429" i="2"/>
  <c r="H429" i="2" s="1"/>
  <c r="G430" i="2"/>
  <c r="H430" i="2" s="1"/>
  <c r="G431" i="2"/>
  <c r="H431" i="2" s="1"/>
  <c r="G432" i="2"/>
  <c r="H432" i="2" s="1"/>
  <c r="G433" i="2"/>
  <c r="H433" i="2" s="1"/>
  <c r="G434" i="2"/>
  <c r="H434" i="2" s="1"/>
  <c r="G435" i="2"/>
  <c r="H435" i="2" s="1"/>
  <c r="G436" i="2"/>
  <c r="H436" i="2" s="1"/>
  <c r="G437" i="2"/>
  <c r="H437" i="2" s="1"/>
  <c r="G438" i="2"/>
  <c r="H438" i="2" s="1"/>
  <c r="G439" i="2"/>
  <c r="H439" i="2" s="1"/>
  <c r="G440" i="2"/>
  <c r="H440" i="2" s="1"/>
  <c r="G441" i="2"/>
  <c r="H441" i="2" s="1"/>
  <c r="G442" i="2"/>
  <c r="H442" i="2" s="1"/>
  <c r="G443" i="2"/>
  <c r="H443" i="2" s="1"/>
  <c r="G444" i="2"/>
  <c r="H444" i="2" s="1"/>
  <c r="G445" i="2"/>
  <c r="H445" i="2" s="1"/>
  <c r="G446" i="2"/>
  <c r="H446" i="2" s="1"/>
  <c r="G447" i="2"/>
  <c r="H447" i="2" s="1"/>
  <c r="G448" i="2"/>
  <c r="H448" i="2" s="1"/>
  <c r="G449" i="2"/>
  <c r="H449" i="2" s="1"/>
  <c r="G450" i="2"/>
  <c r="H450" i="2" s="1"/>
  <c r="G451" i="2"/>
  <c r="H451" i="2" s="1"/>
  <c r="G452" i="2"/>
  <c r="H452" i="2" s="1"/>
  <c r="G453" i="2"/>
  <c r="H453" i="2" s="1"/>
  <c r="G454" i="2"/>
  <c r="H454" i="2" s="1"/>
  <c r="G455" i="2"/>
  <c r="H455" i="2" s="1"/>
  <c r="G456" i="2"/>
  <c r="H456" i="2" s="1"/>
  <c r="G457" i="2"/>
  <c r="H457" i="2" s="1"/>
  <c r="G458" i="2"/>
  <c r="H458" i="2" s="1"/>
  <c r="G459" i="2"/>
  <c r="H459" i="2" s="1"/>
  <c r="G460" i="2"/>
  <c r="H460" i="2" s="1"/>
  <c r="G461" i="2"/>
  <c r="H461" i="2" s="1"/>
  <c r="G462" i="2"/>
  <c r="H462" i="2" s="1"/>
  <c r="G463" i="2"/>
  <c r="H463" i="2" s="1"/>
  <c r="G464" i="2"/>
  <c r="H464" i="2" s="1"/>
  <c r="G465" i="2"/>
  <c r="H465" i="2" s="1"/>
  <c r="G466" i="2"/>
  <c r="H466" i="2" s="1"/>
  <c r="G467" i="2"/>
  <c r="H467" i="2" s="1"/>
  <c r="G468" i="2"/>
  <c r="H468" i="2" s="1"/>
  <c r="G469" i="2"/>
  <c r="H469" i="2" s="1"/>
  <c r="G470" i="2"/>
  <c r="H470" i="2" s="1"/>
  <c r="G471" i="2"/>
  <c r="H471" i="2" s="1"/>
  <c r="G472" i="2"/>
  <c r="H472" i="2" s="1"/>
  <c r="G473" i="2"/>
  <c r="H473" i="2" s="1"/>
  <c r="G474" i="2"/>
  <c r="H474" i="2" s="1"/>
  <c r="G475" i="2"/>
  <c r="H475" i="2" s="1"/>
  <c r="G476" i="2"/>
  <c r="H476" i="2" s="1"/>
  <c r="G477" i="2"/>
  <c r="H477" i="2" s="1"/>
  <c r="G478" i="2"/>
  <c r="H478" i="2" s="1"/>
  <c r="G479" i="2"/>
  <c r="H479" i="2" s="1"/>
  <c r="G480" i="2"/>
  <c r="H480" i="2" s="1"/>
  <c r="G481" i="2"/>
  <c r="H481" i="2" s="1"/>
  <c r="G482" i="2"/>
  <c r="H482" i="2" s="1"/>
  <c r="G483" i="2"/>
  <c r="H483" i="2" s="1"/>
  <c r="G484" i="2"/>
  <c r="H484" i="2" s="1"/>
  <c r="G485" i="2"/>
  <c r="H485" i="2" s="1"/>
  <c r="G486" i="2"/>
  <c r="H486" i="2" s="1"/>
  <c r="G487" i="2"/>
  <c r="H487" i="2" s="1"/>
  <c r="G488" i="2"/>
  <c r="H488" i="2" s="1"/>
  <c r="G489" i="2"/>
  <c r="H489" i="2" s="1"/>
  <c r="G490" i="2"/>
  <c r="H490" i="2" s="1"/>
  <c r="G491" i="2"/>
  <c r="H491" i="2" s="1"/>
  <c r="G492" i="2"/>
  <c r="H492" i="2" s="1"/>
  <c r="G493" i="2"/>
  <c r="H493" i="2" s="1"/>
  <c r="G494" i="2"/>
  <c r="H494" i="2" s="1"/>
  <c r="G495" i="2"/>
  <c r="H495" i="2" s="1"/>
  <c r="G496" i="2"/>
  <c r="H496" i="2" s="1"/>
  <c r="G497" i="2"/>
  <c r="H497" i="2" s="1"/>
  <c r="G498" i="2"/>
  <c r="H498" i="2" s="1"/>
  <c r="G499" i="2"/>
  <c r="H499" i="2" s="1"/>
  <c r="G500" i="2"/>
  <c r="H500" i="2" s="1"/>
  <c r="G501" i="2"/>
  <c r="H501" i="2" s="1"/>
  <c r="G502" i="2"/>
  <c r="H502" i="2" s="1"/>
  <c r="G503" i="2"/>
  <c r="H503" i="2" s="1"/>
  <c r="G504" i="2"/>
  <c r="H504" i="2" s="1"/>
  <c r="G505" i="2"/>
  <c r="H505" i="2" s="1"/>
  <c r="G506" i="2"/>
  <c r="H506" i="2" s="1"/>
  <c r="G507" i="2"/>
  <c r="H507" i="2" s="1"/>
  <c r="G508" i="2"/>
  <c r="H508" i="2" s="1"/>
  <c r="G509" i="2"/>
  <c r="H509" i="2" s="1"/>
  <c r="G510" i="2"/>
  <c r="H510" i="2" s="1"/>
  <c r="G511" i="2"/>
  <c r="H511" i="2" s="1"/>
  <c r="G512" i="2"/>
  <c r="H512" i="2" s="1"/>
  <c r="G513" i="2"/>
  <c r="H513" i="2" s="1"/>
  <c r="G514" i="2"/>
  <c r="H514" i="2" s="1"/>
  <c r="G515" i="2"/>
  <c r="H515" i="2" s="1"/>
  <c r="G516" i="2"/>
  <c r="H516" i="2" s="1"/>
  <c r="G517" i="2"/>
  <c r="H517" i="2" s="1"/>
  <c r="G518" i="2"/>
  <c r="H518" i="2" s="1"/>
  <c r="G519" i="2"/>
  <c r="H519" i="2" s="1"/>
  <c r="G520" i="2"/>
  <c r="H520" i="2" s="1"/>
  <c r="G521" i="2"/>
  <c r="H521" i="2" s="1"/>
  <c r="G522" i="2"/>
  <c r="H522" i="2" s="1"/>
  <c r="G523" i="2"/>
  <c r="H523" i="2" s="1"/>
  <c r="G524" i="2"/>
  <c r="H524" i="2" s="1"/>
  <c r="G525" i="2"/>
  <c r="H525" i="2" s="1"/>
  <c r="G526" i="2"/>
  <c r="H526" i="2" s="1"/>
  <c r="G527" i="2"/>
  <c r="H527" i="2" s="1"/>
  <c r="G528" i="2"/>
  <c r="H528" i="2" s="1"/>
  <c r="G529" i="2"/>
  <c r="H529" i="2" s="1"/>
  <c r="G530" i="2"/>
  <c r="H530" i="2" s="1"/>
  <c r="G531" i="2"/>
  <c r="H531" i="2" s="1"/>
  <c r="G532" i="2"/>
  <c r="H532" i="2" s="1"/>
  <c r="G533" i="2"/>
  <c r="H533" i="2" s="1"/>
  <c r="G534" i="2"/>
  <c r="H534" i="2" s="1"/>
  <c r="G535" i="2"/>
  <c r="H535" i="2" s="1"/>
  <c r="G536" i="2"/>
  <c r="H536" i="2" s="1"/>
  <c r="G537" i="2"/>
  <c r="H537" i="2" s="1"/>
  <c r="G538" i="2"/>
  <c r="H538" i="2" s="1"/>
  <c r="G539" i="2"/>
  <c r="H539" i="2" s="1"/>
  <c r="G540" i="2"/>
  <c r="H540" i="2" s="1"/>
  <c r="G541" i="2"/>
  <c r="H541" i="2" s="1"/>
  <c r="G542" i="2"/>
  <c r="H542" i="2" s="1"/>
  <c r="G543" i="2"/>
  <c r="H543" i="2" s="1"/>
  <c r="G544" i="2"/>
  <c r="H544" i="2" s="1"/>
  <c r="G545" i="2"/>
  <c r="H545" i="2" s="1"/>
  <c r="G546" i="2"/>
  <c r="H546" i="2" s="1"/>
  <c r="G547" i="2"/>
  <c r="H547" i="2" s="1"/>
  <c r="G548" i="2"/>
  <c r="H548" i="2" s="1"/>
  <c r="G549" i="2"/>
  <c r="H549" i="2" s="1"/>
  <c r="G550" i="2"/>
  <c r="H550" i="2" s="1"/>
  <c r="G551" i="2"/>
  <c r="H551" i="2" s="1"/>
  <c r="G552" i="2"/>
  <c r="H552" i="2" s="1"/>
  <c r="G553" i="2"/>
  <c r="H553" i="2" s="1"/>
  <c r="G554" i="2"/>
  <c r="H554" i="2" s="1"/>
  <c r="G555" i="2"/>
  <c r="H555" i="2" s="1"/>
  <c r="G556" i="2"/>
  <c r="H556" i="2" s="1"/>
  <c r="G557" i="2"/>
  <c r="H557" i="2" s="1"/>
  <c r="G558" i="2"/>
  <c r="H558" i="2" s="1"/>
  <c r="G559" i="2"/>
  <c r="H559" i="2" s="1"/>
  <c r="G560" i="2"/>
  <c r="H560" i="2" s="1"/>
  <c r="G561" i="2"/>
  <c r="H561" i="2" s="1"/>
  <c r="G562" i="2"/>
  <c r="H562" i="2" s="1"/>
  <c r="G563" i="2"/>
  <c r="H563" i="2" s="1"/>
  <c r="G564" i="2"/>
  <c r="H564" i="2" s="1"/>
  <c r="G565" i="2"/>
  <c r="H565" i="2" s="1"/>
  <c r="G566" i="2"/>
  <c r="H566" i="2" s="1"/>
  <c r="G567" i="2"/>
  <c r="H567" i="2" s="1"/>
  <c r="G568" i="2"/>
  <c r="H568" i="2" s="1"/>
  <c r="G569" i="2"/>
  <c r="H569" i="2" s="1"/>
  <c r="G570" i="2"/>
  <c r="H570" i="2" s="1"/>
  <c r="G571" i="2"/>
  <c r="H571" i="2" s="1"/>
  <c r="G572" i="2"/>
  <c r="H572" i="2" s="1"/>
  <c r="G573" i="2"/>
  <c r="H573" i="2" s="1"/>
  <c r="G574" i="2"/>
  <c r="H574" i="2" s="1"/>
  <c r="G575" i="2"/>
  <c r="H575" i="2" s="1"/>
  <c r="G576" i="2"/>
  <c r="H576" i="2" s="1"/>
  <c r="G577" i="2"/>
  <c r="H577" i="2" s="1"/>
  <c r="G578" i="2"/>
  <c r="H578" i="2" s="1"/>
  <c r="G579" i="2"/>
  <c r="H579" i="2" s="1"/>
  <c r="G580" i="2"/>
  <c r="H580" i="2" s="1"/>
  <c r="G581" i="2"/>
  <c r="H581" i="2" s="1"/>
  <c r="G582" i="2"/>
  <c r="H582" i="2" s="1"/>
  <c r="G583" i="2"/>
  <c r="H583" i="2" s="1"/>
  <c r="G584" i="2"/>
  <c r="H584" i="2" s="1"/>
  <c r="G585" i="2"/>
  <c r="H585" i="2" s="1"/>
  <c r="G586" i="2"/>
  <c r="H586" i="2" s="1"/>
  <c r="G587" i="2"/>
  <c r="H587" i="2" s="1"/>
  <c r="G588" i="2"/>
  <c r="H588" i="2" s="1"/>
  <c r="G589" i="2"/>
  <c r="H589" i="2" s="1"/>
  <c r="G590" i="2"/>
  <c r="H590" i="2" s="1"/>
  <c r="G591" i="2"/>
  <c r="H591" i="2" s="1"/>
  <c r="G592" i="2"/>
  <c r="H592" i="2" s="1"/>
  <c r="G593" i="2"/>
  <c r="H593" i="2" s="1"/>
  <c r="G594" i="2"/>
  <c r="H594" i="2" s="1"/>
  <c r="G595" i="2"/>
  <c r="H595" i="2" s="1"/>
  <c r="G596" i="2"/>
  <c r="H596" i="2" s="1"/>
  <c r="G597" i="2"/>
  <c r="H597" i="2" s="1"/>
  <c r="G598" i="2"/>
  <c r="H598" i="2" s="1"/>
  <c r="G599" i="2"/>
  <c r="H599" i="2" s="1"/>
  <c r="G600" i="2"/>
  <c r="H600" i="2" s="1"/>
  <c r="G601" i="2"/>
  <c r="H601" i="2" s="1"/>
  <c r="G602" i="2"/>
  <c r="H602" i="2" s="1"/>
  <c r="G603" i="2"/>
  <c r="H603" i="2" s="1"/>
  <c r="G604" i="2"/>
  <c r="H604" i="2" s="1"/>
  <c r="G605" i="2"/>
  <c r="H605" i="2" s="1"/>
  <c r="G606" i="2"/>
  <c r="H606" i="2" s="1"/>
  <c r="G607" i="2"/>
  <c r="H607" i="2" s="1"/>
  <c r="G608" i="2"/>
  <c r="H608" i="2" s="1"/>
  <c r="G609" i="2"/>
  <c r="H609" i="2" s="1"/>
  <c r="G610" i="2"/>
  <c r="H610" i="2" s="1"/>
  <c r="G611" i="2"/>
  <c r="H611" i="2" s="1"/>
  <c r="G612" i="2"/>
  <c r="H612" i="2" s="1"/>
  <c r="G613" i="2"/>
  <c r="H613" i="2" s="1"/>
  <c r="G614" i="2"/>
  <c r="H614" i="2" s="1"/>
  <c r="G615" i="2"/>
  <c r="H615" i="2" s="1"/>
  <c r="G616" i="2"/>
  <c r="H616" i="2" s="1"/>
  <c r="G617" i="2"/>
  <c r="H617" i="2" s="1"/>
  <c r="G618" i="2"/>
  <c r="H618" i="2" s="1"/>
  <c r="G619" i="2"/>
  <c r="H619" i="2" s="1"/>
  <c r="G620" i="2"/>
  <c r="H620" i="2" s="1"/>
  <c r="G621" i="2"/>
  <c r="H621" i="2" s="1"/>
  <c r="G622" i="2"/>
  <c r="H622" i="2" s="1"/>
  <c r="G623" i="2"/>
  <c r="H623" i="2" s="1"/>
  <c r="G624" i="2"/>
  <c r="H624" i="2" s="1"/>
  <c r="G625" i="2"/>
  <c r="H625" i="2" s="1"/>
  <c r="G626" i="2"/>
  <c r="H626" i="2" s="1"/>
  <c r="G627" i="2"/>
  <c r="H627" i="2" s="1"/>
  <c r="G628" i="2"/>
  <c r="H628" i="2" s="1"/>
  <c r="G629" i="2"/>
  <c r="H629" i="2" s="1"/>
  <c r="G630" i="2"/>
  <c r="H630" i="2" s="1"/>
  <c r="G631" i="2"/>
  <c r="H631" i="2" s="1"/>
  <c r="G632" i="2"/>
  <c r="H632" i="2" s="1"/>
  <c r="G633" i="2"/>
  <c r="H633" i="2" s="1"/>
  <c r="G634" i="2"/>
  <c r="H634" i="2" s="1"/>
  <c r="G635" i="2"/>
  <c r="H635" i="2" s="1"/>
  <c r="G636" i="2"/>
  <c r="H636" i="2" s="1"/>
  <c r="G637" i="2"/>
  <c r="H637" i="2" s="1"/>
  <c r="G638" i="2"/>
  <c r="H638" i="2" s="1"/>
  <c r="G639" i="2"/>
  <c r="H639" i="2" s="1"/>
  <c r="G640" i="2"/>
  <c r="H640" i="2" s="1"/>
  <c r="G641" i="2"/>
  <c r="H641" i="2" s="1"/>
  <c r="G642" i="2"/>
  <c r="H642" i="2" s="1"/>
  <c r="G643" i="2"/>
  <c r="H643" i="2" s="1"/>
  <c r="G644" i="2"/>
  <c r="H644" i="2" s="1"/>
  <c r="G645" i="2"/>
  <c r="H645" i="2" s="1"/>
  <c r="G646" i="2"/>
  <c r="H646" i="2" s="1"/>
  <c r="G647" i="2"/>
  <c r="H647" i="2" s="1"/>
  <c r="G648" i="2"/>
  <c r="H648" i="2" s="1"/>
  <c r="G649" i="2"/>
  <c r="H649" i="2" s="1"/>
  <c r="G650" i="2"/>
  <c r="H650" i="2" s="1"/>
  <c r="G651" i="2"/>
  <c r="H651" i="2" s="1"/>
  <c r="G652" i="2"/>
  <c r="H652" i="2" s="1"/>
  <c r="G653" i="2"/>
  <c r="H653" i="2" s="1"/>
  <c r="G654" i="2"/>
  <c r="H654" i="2" s="1"/>
  <c r="G655" i="2"/>
  <c r="H655" i="2" s="1"/>
  <c r="G656" i="2"/>
  <c r="H656" i="2" s="1"/>
  <c r="G657" i="2"/>
  <c r="H657" i="2" s="1"/>
  <c r="G658" i="2"/>
  <c r="H658" i="2" s="1"/>
  <c r="G659" i="2"/>
  <c r="H659" i="2" s="1"/>
  <c r="G660" i="2"/>
  <c r="H660" i="2" s="1"/>
  <c r="G661" i="2"/>
  <c r="H661" i="2" s="1"/>
  <c r="G662" i="2"/>
  <c r="H662" i="2" s="1"/>
  <c r="G663" i="2"/>
  <c r="H663" i="2" s="1"/>
  <c r="G664" i="2"/>
  <c r="H664" i="2" s="1"/>
  <c r="G665" i="2"/>
  <c r="H665" i="2" s="1"/>
  <c r="G666" i="2"/>
  <c r="H666" i="2" s="1"/>
  <c r="G667" i="2"/>
  <c r="H667" i="2" s="1"/>
  <c r="G668" i="2"/>
  <c r="H668" i="2" s="1"/>
  <c r="G669" i="2"/>
  <c r="H669" i="2" s="1"/>
  <c r="G670" i="2"/>
  <c r="H670" i="2" s="1"/>
  <c r="G671" i="2"/>
  <c r="H671" i="2" s="1"/>
  <c r="G672" i="2"/>
  <c r="H672" i="2" s="1"/>
  <c r="G673" i="2"/>
  <c r="H673" i="2" s="1"/>
  <c r="G674" i="2"/>
  <c r="H674" i="2" s="1"/>
  <c r="G675" i="2"/>
  <c r="H675" i="2" s="1"/>
  <c r="G676" i="2"/>
  <c r="H676" i="2" s="1"/>
  <c r="G677" i="2"/>
  <c r="H677" i="2" s="1"/>
  <c r="G678" i="2"/>
  <c r="H678" i="2" s="1"/>
  <c r="G679" i="2"/>
  <c r="H679" i="2" s="1"/>
  <c r="G680" i="2"/>
  <c r="H680" i="2" s="1"/>
  <c r="G681" i="2"/>
  <c r="H681" i="2" s="1"/>
  <c r="G682" i="2"/>
  <c r="H682" i="2" s="1"/>
  <c r="G683" i="2"/>
  <c r="H683" i="2" s="1"/>
  <c r="G684" i="2"/>
  <c r="H684" i="2" s="1"/>
  <c r="G685" i="2"/>
  <c r="H685" i="2" s="1"/>
  <c r="G686" i="2"/>
  <c r="H686" i="2" s="1"/>
  <c r="G687" i="2"/>
  <c r="H687" i="2" s="1"/>
  <c r="G688" i="2"/>
  <c r="H688" i="2" s="1"/>
  <c r="G689" i="2"/>
  <c r="H689" i="2" s="1"/>
  <c r="G690" i="2"/>
  <c r="H690" i="2" s="1"/>
  <c r="G691" i="2"/>
  <c r="H691" i="2" s="1"/>
  <c r="G692" i="2"/>
  <c r="H692" i="2" s="1"/>
  <c r="G693" i="2"/>
  <c r="H693" i="2" s="1"/>
  <c r="G694" i="2"/>
  <c r="H694" i="2" s="1"/>
  <c r="G695" i="2"/>
  <c r="H695" i="2" s="1"/>
  <c r="G696" i="2"/>
  <c r="H696" i="2" s="1"/>
  <c r="G697" i="2"/>
  <c r="H697" i="2" s="1"/>
  <c r="G698" i="2"/>
  <c r="H698" i="2" s="1"/>
  <c r="G699" i="2"/>
  <c r="H699" i="2" s="1"/>
  <c r="G700" i="2"/>
  <c r="H700" i="2" s="1"/>
  <c r="G701" i="2"/>
  <c r="H701" i="2" s="1"/>
  <c r="G702" i="2"/>
  <c r="H702" i="2" s="1"/>
  <c r="G703" i="2"/>
  <c r="H703" i="2" s="1"/>
  <c r="G704" i="2"/>
  <c r="H704" i="2" s="1"/>
  <c r="G705" i="2"/>
  <c r="H705" i="2" s="1"/>
  <c r="G706" i="2"/>
  <c r="H706" i="2" s="1"/>
  <c r="G707" i="2"/>
  <c r="H707" i="2" s="1"/>
  <c r="G708" i="2"/>
  <c r="H708" i="2" s="1"/>
  <c r="G709" i="2"/>
  <c r="H709" i="2" s="1"/>
  <c r="G710" i="2"/>
  <c r="H710" i="2" s="1"/>
  <c r="G711" i="2"/>
  <c r="H711" i="2" s="1"/>
  <c r="G712" i="2"/>
  <c r="H712" i="2" s="1"/>
  <c r="G713" i="2"/>
  <c r="H713" i="2" s="1"/>
  <c r="G714" i="2"/>
  <c r="H714" i="2" s="1"/>
  <c r="G715" i="2"/>
  <c r="H715" i="2" s="1"/>
  <c r="G716" i="2"/>
  <c r="H716" i="2" s="1"/>
  <c r="G717" i="2"/>
  <c r="H717" i="2" s="1"/>
  <c r="G718" i="2"/>
  <c r="H718" i="2" s="1"/>
  <c r="G719" i="2"/>
  <c r="H719" i="2" s="1"/>
  <c r="G720" i="2"/>
  <c r="H720" i="2" s="1"/>
  <c r="G721" i="2"/>
  <c r="H721" i="2" s="1"/>
  <c r="G722" i="2"/>
  <c r="H722" i="2" s="1"/>
  <c r="G723" i="2"/>
  <c r="H723" i="2" s="1"/>
  <c r="G724" i="2"/>
  <c r="H724" i="2" s="1"/>
  <c r="G725" i="2"/>
  <c r="H725" i="2" s="1"/>
  <c r="G726" i="2"/>
  <c r="H726" i="2" s="1"/>
  <c r="G727" i="2"/>
  <c r="H727" i="2" s="1"/>
  <c r="G728" i="2"/>
  <c r="H728" i="2" s="1"/>
  <c r="G729" i="2"/>
  <c r="H729" i="2" s="1"/>
  <c r="G730" i="2"/>
  <c r="H730" i="2" s="1"/>
  <c r="G731" i="2"/>
  <c r="H731" i="2" s="1"/>
  <c r="G732" i="2"/>
  <c r="H732" i="2" s="1"/>
  <c r="G733" i="2"/>
  <c r="H733" i="2" s="1"/>
  <c r="G734" i="2"/>
  <c r="H734" i="2" s="1"/>
  <c r="G735" i="2"/>
  <c r="H735" i="2" s="1"/>
  <c r="G736" i="2"/>
  <c r="H736" i="2" s="1"/>
  <c r="G737" i="2"/>
  <c r="H737" i="2" s="1"/>
  <c r="G738" i="2"/>
  <c r="H738" i="2" s="1"/>
  <c r="G739" i="2"/>
  <c r="H739" i="2" s="1"/>
  <c r="G740" i="2"/>
  <c r="H740" i="2" s="1"/>
  <c r="G741" i="2"/>
  <c r="H741" i="2" s="1"/>
  <c r="G742" i="2"/>
  <c r="H742" i="2" s="1"/>
  <c r="G743" i="2"/>
  <c r="H743" i="2" s="1"/>
  <c r="G744" i="2"/>
  <c r="H744" i="2" s="1"/>
  <c r="G745" i="2"/>
  <c r="H745" i="2" s="1"/>
  <c r="G746" i="2"/>
  <c r="H746" i="2" s="1"/>
  <c r="G747" i="2"/>
  <c r="H747" i="2" s="1"/>
  <c r="G748" i="2"/>
  <c r="H748" i="2" s="1"/>
  <c r="G749" i="2"/>
  <c r="H749" i="2" s="1"/>
  <c r="G750" i="2"/>
  <c r="H750" i="2" s="1"/>
  <c r="G751" i="2"/>
  <c r="H751" i="2" s="1"/>
  <c r="G752" i="2"/>
  <c r="H752" i="2" s="1"/>
  <c r="G753" i="2"/>
  <c r="H753" i="2" s="1"/>
  <c r="G754" i="2"/>
  <c r="H754" i="2" s="1"/>
  <c r="G755" i="2"/>
  <c r="H755" i="2" s="1"/>
  <c r="G756" i="2"/>
  <c r="H756" i="2" s="1"/>
  <c r="G757" i="2"/>
  <c r="H757" i="2" s="1"/>
  <c r="G758" i="2"/>
  <c r="H758" i="2" s="1"/>
  <c r="G759" i="2"/>
  <c r="H759" i="2" s="1"/>
  <c r="G760" i="2"/>
  <c r="H760" i="2" s="1"/>
  <c r="G761" i="2"/>
  <c r="H761" i="2" s="1"/>
  <c r="G762" i="2"/>
  <c r="H762" i="2" s="1"/>
  <c r="G763" i="2"/>
  <c r="H763" i="2" s="1"/>
  <c r="G764" i="2"/>
  <c r="H764" i="2" s="1"/>
  <c r="G765" i="2"/>
  <c r="H765" i="2" s="1"/>
  <c r="G766" i="2"/>
  <c r="H766" i="2" s="1"/>
  <c r="G767" i="2"/>
  <c r="H767" i="2" s="1"/>
  <c r="G768" i="2"/>
  <c r="H768" i="2" s="1"/>
  <c r="G769" i="2"/>
  <c r="H769" i="2" s="1"/>
  <c r="G770" i="2"/>
  <c r="H770" i="2" s="1"/>
  <c r="G771" i="2"/>
  <c r="H771" i="2" s="1"/>
  <c r="G772" i="2"/>
  <c r="H772" i="2" s="1"/>
  <c r="G773" i="2"/>
  <c r="H773" i="2" s="1"/>
  <c r="G774" i="2"/>
  <c r="H774" i="2" s="1"/>
  <c r="G775" i="2"/>
  <c r="H775" i="2" s="1"/>
  <c r="G776" i="2"/>
  <c r="H776" i="2" s="1"/>
  <c r="G777" i="2"/>
  <c r="H777" i="2" s="1"/>
  <c r="G778" i="2"/>
  <c r="H778" i="2" s="1"/>
  <c r="G779" i="2"/>
  <c r="H779" i="2" s="1"/>
  <c r="G780" i="2"/>
  <c r="H780" i="2" s="1"/>
  <c r="G781" i="2"/>
  <c r="H781" i="2" s="1"/>
  <c r="G782" i="2"/>
  <c r="H782" i="2" s="1"/>
  <c r="G783" i="2"/>
  <c r="H783" i="2" s="1"/>
  <c r="G784" i="2"/>
  <c r="H784" i="2" s="1"/>
  <c r="G785" i="2"/>
  <c r="H785" i="2" s="1"/>
  <c r="G786" i="2"/>
  <c r="H786" i="2" s="1"/>
  <c r="G787" i="2"/>
  <c r="H787" i="2" s="1"/>
  <c r="G788" i="2"/>
  <c r="H788" i="2" s="1"/>
  <c r="G789" i="2"/>
  <c r="H789" i="2" s="1"/>
  <c r="G790" i="2"/>
  <c r="H790" i="2" s="1"/>
  <c r="G791" i="2"/>
  <c r="H791" i="2" s="1"/>
  <c r="G792" i="2"/>
  <c r="H792" i="2" s="1"/>
  <c r="G793" i="2"/>
  <c r="H793" i="2" s="1"/>
  <c r="G794" i="2"/>
  <c r="H794" i="2" s="1"/>
  <c r="G795" i="2"/>
  <c r="H795" i="2" s="1"/>
  <c r="G796" i="2"/>
  <c r="H796" i="2" s="1"/>
  <c r="G797" i="2"/>
  <c r="H797" i="2" s="1"/>
  <c r="G798" i="2"/>
  <c r="H798" i="2" s="1"/>
  <c r="G799" i="2"/>
  <c r="H799" i="2" s="1"/>
  <c r="G800" i="2"/>
  <c r="H800" i="2" s="1"/>
  <c r="G801" i="2"/>
  <c r="H801" i="2" s="1"/>
  <c r="G802" i="2"/>
  <c r="H802" i="2" s="1"/>
  <c r="G803" i="2"/>
  <c r="H803" i="2" s="1"/>
  <c r="G804" i="2"/>
  <c r="H804" i="2" s="1"/>
  <c r="G805" i="2"/>
  <c r="H805" i="2" s="1"/>
  <c r="G806" i="2"/>
  <c r="H806" i="2" s="1"/>
  <c r="G807" i="2"/>
  <c r="H807" i="2" s="1"/>
  <c r="G808" i="2"/>
  <c r="H808" i="2" s="1"/>
  <c r="G809" i="2"/>
  <c r="H809" i="2" s="1"/>
  <c r="G810" i="2"/>
  <c r="H810" i="2" s="1"/>
  <c r="G811" i="2"/>
  <c r="H811" i="2" s="1"/>
  <c r="G812" i="2"/>
  <c r="H812" i="2" s="1"/>
  <c r="G813" i="2"/>
  <c r="H813" i="2" s="1"/>
  <c r="G814" i="2"/>
  <c r="H814" i="2" s="1"/>
  <c r="G815" i="2"/>
  <c r="H815" i="2" s="1"/>
  <c r="G816" i="2"/>
  <c r="H816" i="2" s="1"/>
  <c r="G817" i="2"/>
  <c r="H817" i="2" s="1"/>
  <c r="G818" i="2"/>
  <c r="H818" i="2" s="1"/>
  <c r="G819" i="2"/>
  <c r="H819" i="2" s="1"/>
  <c r="G820" i="2"/>
  <c r="H820" i="2" s="1"/>
  <c r="G821" i="2"/>
  <c r="H821" i="2" s="1"/>
  <c r="G822" i="2"/>
  <c r="H822" i="2" s="1"/>
  <c r="G823" i="2"/>
  <c r="H823" i="2" s="1"/>
  <c r="G824" i="2"/>
  <c r="H824" i="2" s="1"/>
  <c r="G825" i="2"/>
  <c r="H825" i="2" s="1"/>
  <c r="G826" i="2"/>
  <c r="H826" i="2" s="1"/>
  <c r="G827" i="2"/>
  <c r="H827" i="2" s="1"/>
  <c r="G828" i="2"/>
  <c r="H828" i="2" s="1"/>
  <c r="G829" i="2"/>
  <c r="H829" i="2" s="1"/>
  <c r="G830" i="2"/>
  <c r="H830" i="2" s="1"/>
  <c r="G831" i="2"/>
  <c r="H831" i="2" s="1"/>
  <c r="G832" i="2"/>
  <c r="H832" i="2" s="1"/>
  <c r="G833" i="2"/>
  <c r="H833" i="2" s="1"/>
  <c r="G834" i="2"/>
  <c r="H834" i="2" s="1"/>
  <c r="G835" i="2"/>
  <c r="H835" i="2" s="1"/>
  <c r="G836" i="2"/>
  <c r="H836" i="2" s="1"/>
  <c r="G837" i="2"/>
  <c r="H837" i="2" s="1"/>
  <c r="G838" i="2"/>
  <c r="H838" i="2" s="1"/>
  <c r="G839" i="2"/>
  <c r="H839" i="2" s="1"/>
  <c r="G840" i="2"/>
  <c r="H840" i="2" s="1"/>
  <c r="G841" i="2"/>
  <c r="H841" i="2" s="1"/>
  <c r="G842" i="2"/>
  <c r="H842" i="2" s="1"/>
  <c r="G843" i="2"/>
  <c r="H843" i="2" s="1"/>
  <c r="G844" i="2"/>
  <c r="H844" i="2" s="1"/>
  <c r="G845" i="2"/>
  <c r="H845" i="2" s="1"/>
  <c r="G846" i="2"/>
  <c r="H846" i="2" s="1"/>
  <c r="G847" i="2"/>
  <c r="H847" i="2" s="1"/>
  <c r="G848" i="2"/>
  <c r="H848" i="2" s="1"/>
  <c r="G849" i="2"/>
  <c r="H849" i="2" s="1"/>
  <c r="G850" i="2"/>
  <c r="H850" i="2" s="1"/>
  <c r="G851" i="2"/>
  <c r="H851" i="2" s="1"/>
  <c r="G852" i="2"/>
  <c r="H852" i="2" s="1"/>
  <c r="G853" i="2"/>
  <c r="H853" i="2" s="1"/>
  <c r="G854" i="2"/>
  <c r="H854" i="2" s="1"/>
  <c r="G855" i="2"/>
  <c r="H855" i="2" s="1"/>
  <c r="G856" i="2"/>
  <c r="H856" i="2" s="1"/>
  <c r="G857" i="2"/>
  <c r="H857" i="2" s="1"/>
  <c r="G858" i="2"/>
  <c r="H858" i="2" s="1"/>
  <c r="G859" i="2"/>
  <c r="H859" i="2" s="1"/>
  <c r="G860" i="2"/>
  <c r="H860" i="2" s="1"/>
  <c r="G861" i="2"/>
  <c r="H861" i="2" s="1"/>
  <c r="G862" i="2"/>
  <c r="H862" i="2" s="1"/>
  <c r="G863" i="2"/>
  <c r="H863" i="2" s="1"/>
  <c r="G864" i="2"/>
  <c r="H864" i="2" s="1"/>
  <c r="G865" i="2"/>
  <c r="H865" i="2" s="1"/>
  <c r="G866" i="2"/>
  <c r="H866" i="2" s="1"/>
  <c r="G867" i="2"/>
  <c r="H867" i="2" s="1"/>
  <c r="G868" i="2"/>
  <c r="H868" i="2" s="1"/>
  <c r="G869" i="2"/>
  <c r="H869" i="2" s="1"/>
  <c r="G870" i="2"/>
  <c r="H870" i="2" s="1"/>
  <c r="G871" i="2"/>
  <c r="H871" i="2" s="1"/>
  <c r="G872" i="2"/>
  <c r="H872" i="2" s="1"/>
  <c r="G873" i="2"/>
  <c r="H873" i="2" s="1"/>
  <c r="G874" i="2"/>
  <c r="H874" i="2" s="1"/>
  <c r="G875" i="2"/>
  <c r="H875" i="2" s="1"/>
  <c r="G876" i="2"/>
  <c r="H876" i="2" s="1"/>
  <c r="G877" i="2"/>
  <c r="H877" i="2" s="1"/>
  <c r="G878" i="2"/>
  <c r="H878" i="2" s="1"/>
  <c r="G879" i="2"/>
  <c r="H879" i="2" s="1"/>
  <c r="G880" i="2"/>
  <c r="H880" i="2" s="1"/>
  <c r="G881" i="2"/>
  <c r="H881" i="2" s="1"/>
  <c r="G882" i="2"/>
  <c r="H882" i="2" s="1"/>
  <c r="G883" i="2"/>
  <c r="H883" i="2" s="1"/>
  <c r="G884" i="2"/>
  <c r="H884" i="2" s="1"/>
  <c r="G885" i="2"/>
  <c r="H885" i="2" s="1"/>
  <c r="G886" i="2"/>
  <c r="H886" i="2" s="1"/>
  <c r="G887" i="2"/>
  <c r="H887" i="2" s="1"/>
  <c r="G888" i="2"/>
  <c r="H888" i="2" s="1"/>
  <c r="G889" i="2"/>
  <c r="H889" i="2" s="1"/>
  <c r="G890" i="2"/>
  <c r="H890" i="2" s="1"/>
  <c r="G891" i="2"/>
  <c r="H891" i="2" s="1"/>
  <c r="G892" i="2"/>
  <c r="H892" i="2" s="1"/>
  <c r="G893" i="2"/>
  <c r="H893" i="2" s="1"/>
  <c r="G894" i="2"/>
  <c r="H894" i="2" s="1"/>
  <c r="G895" i="2"/>
  <c r="H895" i="2" s="1"/>
  <c r="G896" i="2"/>
  <c r="H896" i="2" s="1"/>
  <c r="G897" i="2"/>
  <c r="H897" i="2" s="1"/>
  <c r="G898" i="2"/>
  <c r="H898" i="2" s="1"/>
  <c r="G899" i="2"/>
  <c r="H899" i="2" s="1"/>
  <c r="G900" i="2"/>
  <c r="H900" i="2" s="1"/>
  <c r="G901" i="2"/>
  <c r="H901" i="2" s="1"/>
  <c r="G902" i="2"/>
  <c r="H902" i="2" s="1"/>
  <c r="G903" i="2"/>
  <c r="H903" i="2" s="1"/>
  <c r="G904" i="2"/>
  <c r="H904" i="2" s="1"/>
  <c r="G905" i="2"/>
  <c r="H905" i="2" s="1"/>
  <c r="G906" i="2"/>
  <c r="H906" i="2" s="1"/>
  <c r="G907" i="2"/>
  <c r="H907" i="2" s="1"/>
  <c r="G908" i="2"/>
  <c r="H908" i="2" s="1"/>
  <c r="G909" i="2"/>
  <c r="H909" i="2" s="1"/>
  <c r="G910" i="2"/>
  <c r="H910" i="2" s="1"/>
  <c r="G911" i="2"/>
  <c r="H911" i="2" s="1"/>
  <c r="G912" i="2"/>
  <c r="H912" i="2" s="1"/>
  <c r="G913" i="2"/>
  <c r="H913" i="2" s="1"/>
  <c r="G914" i="2"/>
  <c r="H914" i="2" s="1"/>
  <c r="G915" i="2"/>
  <c r="H915" i="2" s="1"/>
  <c r="G916" i="2"/>
  <c r="H916" i="2" s="1"/>
  <c r="G917" i="2"/>
  <c r="H917" i="2" s="1"/>
  <c r="G918" i="2"/>
  <c r="H918" i="2" s="1"/>
  <c r="G919" i="2"/>
  <c r="H919" i="2" s="1"/>
  <c r="G920" i="2"/>
  <c r="H920" i="2" s="1"/>
  <c r="G921" i="2"/>
  <c r="H921" i="2" s="1"/>
  <c r="G922" i="2"/>
  <c r="H922" i="2" s="1"/>
  <c r="G923" i="2"/>
  <c r="H923" i="2" s="1"/>
  <c r="G924" i="2"/>
  <c r="H924" i="2" s="1"/>
  <c r="G925" i="2"/>
  <c r="H925" i="2" s="1"/>
  <c r="G926" i="2"/>
  <c r="H926" i="2" s="1"/>
  <c r="G927" i="2"/>
  <c r="H927" i="2" s="1"/>
  <c r="G928" i="2"/>
  <c r="H928" i="2" s="1"/>
  <c r="G929" i="2"/>
  <c r="H929" i="2" s="1"/>
  <c r="G930" i="2"/>
  <c r="H930" i="2" s="1"/>
  <c r="G931" i="2"/>
  <c r="H931" i="2" s="1"/>
  <c r="G932" i="2"/>
  <c r="H932" i="2" s="1"/>
  <c r="G933" i="2"/>
  <c r="H933" i="2" s="1"/>
  <c r="G934" i="2"/>
  <c r="H934" i="2" s="1"/>
  <c r="G935" i="2"/>
  <c r="H935" i="2" s="1"/>
  <c r="G936" i="2"/>
  <c r="H936" i="2" s="1"/>
  <c r="G937" i="2"/>
  <c r="H937" i="2" s="1"/>
  <c r="G938" i="2"/>
  <c r="H938" i="2" s="1"/>
  <c r="G939" i="2"/>
  <c r="H939" i="2" s="1"/>
  <c r="G940" i="2"/>
  <c r="H940" i="2" s="1"/>
  <c r="G941" i="2"/>
  <c r="H941" i="2" s="1"/>
  <c r="G942" i="2"/>
  <c r="H942" i="2" s="1"/>
  <c r="G943" i="2"/>
  <c r="H943" i="2" s="1"/>
  <c r="G944" i="2"/>
  <c r="H944" i="2" s="1"/>
  <c r="G945" i="2"/>
  <c r="H945" i="2" s="1"/>
  <c r="G946" i="2"/>
  <c r="H946" i="2" s="1"/>
  <c r="G947" i="2"/>
  <c r="H947" i="2" s="1"/>
  <c r="G948" i="2"/>
  <c r="H948" i="2" s="1"/>
  <c r="G949" i="2"/>
  <c r="H949" i="2" s="1"/>
  <c r="G950" i="2"/>
  <c r="H950" i="2" s="1"/>
  <c r="G951" i="2"/>
  <c r="H951" i="2" s="1"/>
  <c r="G952" i="2"/>
  <c r="H952" i="2" s="1"/>
  <c r="G953" i="2"/>
  <c r="H953" i="2" s="1"/>
  <c r="G954" i="2"/>
  <c r="H954" i="2" s="1"/>
  <c r="G955" i="2"/>
  <c r="H955" i="2" s="1"/>
  <c r="G956" i="2"/>
  <c r="H956" i="2" s="1"/>
  <c r="G957" i="2"/>
  <c r="H957" i="2" s="1"/>
  <c r="G958" i="2"/>
  <c r="H958" i="2" s="1"/>
  <c r="G959" i="2"/>
  <c r="H959" i="2" s="1"/>
  <c r="G960" i="2"/>
  <c r="H960" i="2" s="1"/>
  <c r="G961" i="2"/>
  <c r="H961" i="2" s="1"/>
  <c r="G962" i="2"/>
  <c r="H962" i="2" s="1"/>
  <c r="G963" i="2"/>
  <c r="H963" i="2" s="1"/>
  <c r="G964" i="2"/>
  <c r="H964" i="2" s="1"/>
  <c r="G965" i="2"/>
  <c r="H965" i="2" s="1"/>
  <c r="G966" i="2"/>
  <c r="H966" i="2" s="1"/>
  <c r="G967" i="2"/>
  <c r="H967" i="2" s="1"/>
  <c r="G968" i="2"/>
  <c r="H968" i="2" s="1"/>
  <c r="G969" i="2"/>
  <c r="H969" i="2" s="1"/>
  <c r="G970" i="2"/>
  <c r="H970" i="2" s="1"/>
  <c r="G971" i="2"/>
  <c r="H971" i="2" s="1"/>
  <c r="G972" i="2"/>
  <c r="H972" i="2" s="1"/>
  <c r="G973" i="2"/>
  <c r="H973" i="2" s="1"/>
  <c r="G974" i="2"/>
  <c r="H974" i="2" s="1"/>
  <c r="G975" i="2"/>
  <c r="H975" i="2" s="1"/>
  <c r="G976" i="2"/>
  <c r="H976" i="2" s="1"/>
  <c r="G977" i="2"/>
  <c r="H977" i="2" s="1"/>
  <c r="G978" i="2"/>
  <c r="H978" i="2" s="1"/>
  <c r="G979" i="2"/>
  <c r="H979" i="2" s="1"/>
  <c r="G980" i="2"/>
  <c r="H980" i="2" s="1"/>
  <c r="G981" i="2"/>
  <c r="H981" i="2" s="1"/>
  <c r="G982" i="2"/>
  <c r="H982" i="2" s="1"/>
  <c r="G983" i="2"/>
  <c r="H983" i="2" s="1"/>
  <c r="G984" i="2"/>
  <c r="H984" i="2" s="1"/>
  <c r="G985" i="2"/>
  <c r="H985" i="2" s="1"/>
  <c r="G986" i="2"/>
  <c r="H986" i="2" s="1"/>
  <c r="G987" i="2"/>
  <c r="H987" i="2" s="1"/>
  <c r="G988" i="2"/>
  <c r="H988" i="2" s="1"/>
  <c r="G989" i="2"/>
  <c r="H989" i="2" s="1"/>
  <c r="G990" i="2"/>
  <c r="H990" i="2" s="1"/>
  <c r="G991" i="2"/>
  <c r="H991" i="2" s="1"/>
  <c r="G992" i="2"/>
  <c r="H992" i="2" s="1"/>
  <c r="G993" i="2"/>
  <c r="H993" i="2" s="1"/>
  <c r="G994" i="2"/>
  <c r="H994" i="2" s="1"/>
  <c r="G995" i="2"/>
  <c r="H995" i="2" s="1"/>
  <c r="G996" i="2"/>
  <c r="H996" i="2" s="1"/>
  <c r="G997" i="2"/>
  <c r="H997" i="2" s="1"/>
  <c r="G998" i="2"/>
  <c r="H998" i="2" s="1"/>
  <c r="G999" i="2"/>
  <c r="H999" i="2" s="1"/>
  <c r="G1000" i="2"/>
  <c r="H1000" i="2" s="1"/>
  <c r="G1001" i="2"/>
  <c r="H1001" i="2" s="1"/>
  <c r="G1002" i="2"/>
  <c r="H1002" i="2" s="1"/>
  <c r="G1003" i="2"/>
  <c r="H1003" i="2" s="1"/>
  <c r="G1004" i="2"/>
  <c r="H1004" i="2" s="1"/>
  <c r="G1005" i="2"/>
  <c r="H1005" i="2" s="1"/>
  <c r="G1006" i="2"/>
  <c r="H1006" i="2" s="1"/>
  <c r="G1007" i="2"/>
  <c r="H1007" i="2" s="1"/>
  <c r="G1008" i="2"/>
  <c r="H1008" i="2" s="1"/>
  <c r="G1009" i="2"/>
  <c r="H1009" i="2" s="1"/>
  <c r="G1010" i="2"/>
  <c r="H1010" i="2" s="1"/>
  <c r="G1011" i="2"/>
  <c r="H1011" i="2" s="1"/>
  <c r="G1012" i="2"/>
  <c r="H1012" i="2" s="1"/>
  <c r="G1013" i="2"/>
  <c r="H1013" i="2" s="1"/>
  <c r="G1014" i="2"/>
  <c r="H1014" i="2" s="1"/>
  <c r="G1015" i="2"/>
  <c r="H1015" i="2" s="1"/>
  <c r="G1016" i="2"/>
  <c r="H1016" i="2" s="1"/>
  <c r="G1017" i="2"/>
  <c r="H1017" i="2" s="1"/>
  <c r="G1018" i="2"/>
  <c r="H1018" i="2" s="1"/>
  <c r="G1019" i="2"/>
  <c r="H1019" i="2" s="1"/>
  <c r="G1020" i="2"/>
  <c r="H1020" i="2" s="1"/>
  <c r="G1021" i="2"/>
  <c r="H1021" i="2" s="1"/>
  <c r="G1022" i="2"/>
  <c r="H1022" i="2" s="1"/>
  <c r="G1023" i="2"/>
  <c r="H1023" i="2" s="1"/>
  <c r="G1024" i="2"/>
  <c r="H1024" i="2" s="1"/>
  <c r="G1025" i="2"/>
  <c r="H1025" i="2" s="1"/>
  <c r="G1026" i="2"/>
  <c r="H1026" i="2" s="1"/>
  <c r="G1027" i="2"/>
  <c r="H1027" i="2" s="1"/>
  <c r="G1028" i="2"/>
  <c r="H1028" i="2" s="1"/>
  <c r="G1029" i="2"/>
  <c r="H1029" i="2" s="1"/>
  <c r="G1030" i="2"/>
  <c r="H1030" i="2" s="1"/>
  <c r="G1031" i="2"/>
  <c r="H1031" i="2" s="1"/>
  <c r="G1032" i="2"/>
  <c r="H1032" i="2" s="1"/>
  <c r="G1033" i="2"/>
  <c r="H1033" i="2" s="1"/>
  <c r="G1034" i="2"/>
  <c r="H1034" i="2" s="1"/>
  <c r="G1035" i="2"/>
  <c r="H1035" i="2" s="1"/>
  <c r="G1036" i="2"/>
  <c r="H1036" i="2" s="1"/>
  <c r="G1037" i="2"/>
  <c r="H1037" i="2" s="1"/>
  <c r="G1038" i="2"/>
  <c r="H1038" i="2" s="1"/>
  <c r="G1039" i="2"/>
  <c r="H1039" i="2" s="1"/>
  <c r="G1040" i="2"/>
  <c r="H1040" i="2" s="1"/>
  <c r="G1041" i="2"/>
  <c r="H1041" i="2" s="1"/>
  <c r="G1042" i="2"/>
  <c r="H1042" i="2" s="1"/>
  <c r="G1043" i="2"/>
  <c r="H1043" i="2" s="1"/>
  <c r="G1044" i="2"/>
  <c r="H1044" i="2" s="1"/>
  <c r="G1045" i="2"/>
  <c r="H1045" i="2" s="1"/>
  <c r="G1046" i="2"/>
  <c r="H1046" i="2" s="1"/>
  <c r="G1047" i="2"/>
  <c r="H1047" i="2" s="1"/>
  <c r="G1048" i="2"/>
  <c r="H1048" i="2" s="1"/>
  <c r="G1049" i="2"/>
  <c r="H1049" i="2" s="1"/>
  <c r="G1050" i="2"/>
  <c r="H1050" i="2" s="1"/>
  <c r="G1051" i="2"/>
  <c r="H1051" i="2" s="1"/>
  <c r="G1052" i="2"/>
  <c r="H1052" i="2" s="1"/>
  <c r="G1053" i="2"/>
  <c r="H1053" i="2" s="1"/>
  <c r="G1054" i="2"/>
  <c r="H1054" i="2" s="1"/>
  <c r="G1055" i="2"/>
  <c r="H1055" i="2" s="1"/>
  <c r="G1056" i="2"/>
  <c r="H1056" i="2" s="1"/>
  <c r="G1057" i="2"/>
  <c r="H1057" i="2" s="1"/>
  <c r="G1058" i="2"/>
  <c r="H1058" i="2" s="1"/>
  <c r="G1059" i="2"/>
  <c r="H1059" i="2" s="1"/>
  <c r="G1060" i="2"/>
  <c r="H1060" i="2" s="1"/>
  <c r="G1061" i="2"/>
  <c r="H1061" i="2" s="1"/>
  <c r="G1062" i="2"/>
  <c r="H1062" i="2" s="1"/>
  <c r="G1063" i="2"/>
  <c r="H1063" i="2" s="1"/>
  <c r="G1064" i="2"/>
  <c r="H1064" i="2" s="1"/>
  <c r="G1065" i="2"/>
  <c r="H1065" i="2" s="1"/>
  <c r="G1066" i="2"/>
  <c r="H1066" i="2" s="1"/>
  <c r="I1015" i="2" l="1"/>
  <c r="J1015" i="2" s="1"/>
  <c r="H1068" i="1" s="1"/>
  <c r="X1068" i="1" s="1"/>
  <c r="M9" i="1"/>
  <c r="M8" i="1"/>
  <c r="M7" i="1"/>
  <c r="M6" i="1"/>
  <c r="U443" i="1"/>
  <c r="V443" i="1" s="1"/>
  <c r="W443" i="1" s="1"/>
  <c r="U447" i="1"/>
  <c r="V447" i="1" s="1"/>
  <c r="W447" i="1" s="1"/>
  <c r="U451" i="1"/>
  <c r="U455" i="1"/>
  <c r="U459" i="1"/>
  <c r="V459" i="1" s="1"/>
  <c r="W459" i="1" s="1"/>
  <c r="U463" i="1"/>
  <c r="V463" i="1" s="1"/>
  <c r="W463" i="1" s="1"/>
  <c r="U467" i="1"/>
  <c r="V467" i="1" s="1"/>
  <c r="W467" i="1" s="1"/>
  <c r="U471" i="1"/>
  <c r="U475" i="1"/>
  <c r="V475" i="1" s="1"/>
  <c r="W475" i="1" s="1"/>
  <c r="U479" i="1"/>
  <c r="V479" i="1" s="1"/>
  <c r="W479" i="1" s="1"/>
  <c r="U483" i="1"/>
  <c r="U487" i="1"/>
  <c r="U491" i="1"/>
  <c r="U495" i="1"/>
  <c r="U499" i="1"/>
  <c r="U503" i="1"/>
  <c r="U507" i="1"/>
  <c r="V507" i="1" s="1"/>
  <c r="W507" i="1" s="1"/>
  <c r="U511" i="1"/>
  <c r="U515" i="1"/>
  <c r="U519" i="1"/>
  <c r="V519" i="1" s="1"/>
  <c r="W519" i="1" s="1"/>
  <c r="U523" i="1"/>
  <c r="U527" i="1"/>
  <c r="V527" i="1" s="1"/>
  <c r="W527" i="1" s="1"/>
  <c r="U531" i="1"/>
  <c r="V531" i="1" s="1"/>
  <c r="W531" i="1" s="1"/>
  <c r="U535" i="1"/>
  <c r="U539" i="1"/>
  <c r="U543" i="1"/>
  <c r="V543" i="1" s="1"/>
  <c r="W543" i="1" s="1"/>
  <c r="U547" i="1"/>
  <c r="V547" i="1" s="1"/>
  <c r="W547" i="1" s="1"/>
  <c r="U551" i="1"/>
  <c r="V551" i="1" s="1"/>
  <c r="W551" i="1" s="1"/>
  <c r="U555" i="1"/>
  <c r="U559" i="1"/>
  <c r="V559" i="1" s="1"/>
  <c r="W559" i="1" s="1"/>
  <c r="U563" i="1"/>
  <c r="U567" i="1"/>
  <c r="V567" i="1" s="1"/>
  <c r="W567" i="1" s="1"/>
  <c r="U571" i="1"/>
  <c r="U575" i="1"/>
  <c r="U579" i="1"/>
  <c r="V579" i="1" s="1"/>
  <c r="W579" i="1" s="1"/>
  <c r="U583" i="1"/>
  <c r="V583" i="1" s="1"/>
  <c r="W583" i="1" s="1"/>
  <c r="U587" i="1"/>
  <c r="U591" i="1"/>
  <c r="U595" i="1"/>
  <c r="U599" i="1"/>
  <c r="U603" i="1"/>
  <c r="V603" i="1" s="1"/>
  <c r="W603" i="1" s="1"/>
  <c r="U607" i="1"/>
  <c r="U611" i="1"/>
  <c r="U615" i="1"/>
  <c r="U619" i="1"/>
  <c r="U623" i="1"/>
  <c r="V623" i="1" s="1"/>
  <c r="W623" i="1" s="1"/>
  <c r="U627" i="1"/>
  <c r="V627" i="1" s="1"/>
  <c r="W627" i="1" s="1"/>
  <c r="U631" i="1"/>
  <c r="U635" i="1"/>
  <c r="U639" i="1"/>
  <c r="U643" i="1"/>
  <c r="V643" i="1" s="1"/>
  <c r="W643" i="1" s="1"/>
  <c r="U647" i="1"/>
  <c r="V647" i="1" s="1"/>
  <c r="W647" i="1" s="1"/>
  <c r="U651" i="1"/>
  <c r="U655" i="1"/>
  <c r="U659" i="1"/>
  <c r="U663" i="1"/>
  <c r="U667" i="1"/>
  <c r="U671" i="1"/>
  <c r="V671" i="1" s="1"/>
  <c r="W671" i="1" s="1"/>
  <c r="U675" i="1"/>
  <c r="V675" i="1" s="1"/>
  <c r="W675" i="1" s="1"/>
  <c r="U679" i="1"/>
  <c r="U683" i="1"/>
  <c r="V683" i="1" s="1"/>
  <c r="W683" i="1" s="1"/>
  <c r="U687" i="1"/>
  <c r="U691" i="1"/>
  <c r="V691" i="1" s="1"/>
  <c r="W691" i="1" s="1"/>
  <c r="U695" i="1"/>
  <c r="V695" i="1" s="1"/>
  <c r="W695" i="1" s="1"/>
  <c r="U699" i="1"/>
  <c r="V699" i="1" s="1"/>
  <c r="W699" i="1" s="1"/>
  <c r="U703" i="1"/>
  <c r="V703" i="1" s="1"/>
  <c r="W703" i="1" s="1"/>
  <c r="U707" i="1"/>
  <c r="U711" i="1"/>
  <c r="U715" i="1"/>
  <c r="U719" i="1"/>
  <c r="U723" i="1"/>
  <c r="U727" i="1"/>
  <c r="V727" i="1" s="1"/>
  <c r="W727" i="1" s="1"/>
  <c r="U731" i="1"/>
  <c r="U735" i="1"/>
  <c r="U739" i="1"/>
  <c r="U743" i="1"/>
  <c r="V743" i="1" s="1"/>
  <c r="W743" i="1" s="1"/>
  <c r="U747" i="1"/>
  <c r="V747" i="1" s="1"/>
  <c r="W747" i="1" s="1"/>
  <c r="U751" i="1"/>
  <c r="U755" i="1"/>
  <c r="U759" i="1"/>
  <c r="V759" i="1" s="1"/>
  <c r="W759" i="1" s="1"/>
  <c r="U763" i="1"/>
  <c r="U767" i="1"/>
  <c r="U771" i="1"/>
  <c r="U775" i="1"/>
  <c r="V775" i="1" s="1"/>
  <c r="W775" i="1" s="1"/>
  <c r="U779" i="1"/>
  <c r="U783" i="1"/>
  <c r="U787" i="1"/>
  <c r="U791" i="1"/>
  <c r="U795" i="1"/>
  <c r="U799" i="1"/>
  <c r="V799" i="1" s="1"/>
  <c r="W799" i="1" s="1"/>
  <c r="U803" i="1"/>
  <c r="U807" i="1"/>
  <c r="V807" i="1" s="1"/>
  <c r="W807" i="1" s="1"/>
  <c r="U811" i="1"/>
  <c r="U815" i="1"/>
  <c r="V815" i="1" s="1"/>
  <c r="W815" i="1" s="1"/>
  <c r="U819" i="1"/>
  <c r="V819" i="1" s="1"/>
  <c r="W819" i="1" s="1"/>
  <c r="U823" i="1"/>
  <c r="V823" i="1" s="1"/>
  <c r="W823" i="1" s="1"/>
  <c r="U827" i="1"/>
  <c r="U831" i="1"/>
  <c r="V831" i="1" s="1"/>
  <c r="W831" i="1" s="1"/>
  <c r="U835" i="1"/>
  <c r="U839" i="1"/>
  <c r="U843" i="1"/>
  <c r="U847" i="1"/>
  <c r="V847" i="1" s="1"/>
  <c r="W847" i="1" s="1"/>
  <c r="U851" i="1"/>
  <c r="V851" i="1" s="1"/>
  <c r="W851" i="1" s="1"/>
  <c r="U855" i="1"/>
  <c r="U859" i="1"/>
  <c r="V859" i="1" s="1"/>
  <c r="W859" i="1" s="1"/>
  <c r="U863" i="1"/>
  <c r="U867" i="1"/>
  <c r="V867" i="1" s="1"/>
  <c r="W867" i="1" s="1"/>
  <c r="U871" i="1"/>
  <c r="V871" i="1" s="1"/>
  <c r="W871" i="1" s="1"/>
  <c r="U875" i="1"/>
  <c r="U879" i="1"/>
  <c r="V879" i="1" s="1"/>
  <c r="W879" i="1" s="1"/>
  <c r="U883" i="1"/>
  <c r="V883" i="1" s="1"/>
  <c r="W883" i="1" s="1"/>
  <c r="U887" i="1"/>
  <c r="U891" i="1"/>
  <c r="U895" i="1"/>
  <c r="V895" i="1" s="1"/>
  <c r="W895" i="1" s="1"/>
  <c r="U899" i="1"/>
  <c r="U903" i="1"/>
  <c r="V903" i="1" s="1"/>
  <c r="W903" i="1" s="1"/>
  <c r="U907" i="1"/>
  <c r="V907" i="1" s="1"/>
  <c r="W907" i="1" s="1"/>
  <c r="U911" i="1"/>
  <c r="U915" i="1"/>
  <c r="V915" i="1" s="1"/>
  <c r="W915" i="1" s="1"/>
  <c r="U947" i="1"/>
  <c r="U951" i="1"/>
  <c r="U955" i="1"/>
  <c r="U959" i="1"/>
  <c r="U963" i="1"/>
  <c r="U967" i="1"/>
  <c r="U971" i="1"/>
  <c r="V971" i="1" s="1"/>
  <c r="W971" i="1" s="1"/>
  <c r="U975" i="1"/>
  <c r="V975" i="1" s="1"/>
  <c r="W975" i="1" s="1"/>
  <c r="U979" i="1"/>
  <c r="V979" i="1" s="1"/>
  <c r="W979" i="1" s="1"/>
  <c r="U983" i="1"/>
  <c r="V983" i="1" s="1"/>
  <c r="W983" i="1" s="1"/>
  <c r="U948" i="1"/>
  <c r="V948" i="1" s="1"/>
  <c r="W948" i="1" s="1"/>
  <c r="U952" i="1"/>
  <c r="V952" i="1" s="1"/>
  <c r="W952" i="1" s="1"/>
  <c r="U956" i="1"/>
  <c r="U960" i="1"/>
  <c r="V960" i="1" s="1"/>
  <c r="W960" i="1" s="1"/>
  <c r="U964" i="1"/>
  <c r="V964" i="1" s="1"/>
  <c r="W964" i="1" s="1"/>
  <c r="U968" i="1"/>
  <c r="U972" i="1"/>
  <c r="U976" i="1"/>
  <c r="U980" i="1"/>
  <c r="V980" i="1" s="1"/>
  <c r="W980" i="1" s="1"/>
  <c r="U984" i="1"/>
  <c r="U988" i="1"/>
  <c r="U992" i="1"/>
  <c r="U996" i="1"/>
  <c r="U1000" i="1"/>
  <c r="V1000" i="1" s="1"/>
  <c r="W1000" i="1" s="1"/>
  <c r="U1004" i="1"/>
  <c r="U1008" i="1"/>
  <c r="U1012" i="1"/>
  <c r="V1012" i="1" s="1"/>
  <c r="W1012" i="1" s="1"/>
  <c r="U1016" i="1"/>
  <c r="V1016" i="1" s="1"/>
  <c r="W1016" i="1" s="1"/>
  <c r="U1020" i="1"/>
  <c r="U1024" i="1"/>
  <c r="U864" i="1"/>
  <c r="V864" i="1" s="1"/>
  <c r="W864" i="1" s="1"/>
  <c r="U868" i="1"/>
  <c r="U872" i="1"/>
  <c r="V872" i="1" s="1"/>
  <c r="W872" i="1" s="1"/>
  <c r="U876" i="1"/>
  <c r="U880" i="1"/>
  <c r="U884" i="1"/>
  <c r="U888" i="1"/>
  <c r="V888" i="1" s="1"/>
  <c r="W888" i="1" s="1"/>
  <c r="U892" i="1"/>
  <c r="U896" i="1"/>
  <c r="U900" i="1"/>
  <c r="V900" i="1" s="1"/>
  <c r="W900" i="1" s="1"/>
  <c r="U904" i="1"/>
  <c r="U908" i="1"/>
  <c r="V908" i="1" s="1"/>
  <c r="W908" i="1" s="1"/>
  <c r="U912" i="1"/>
  <c r="U920" i="1"/>
  <c r="U1044" i="1"/>
  <c r="V1044" i="1" s="1"/>
  <c r="W1044" i="1" s="1"/>
  <c r="U1048" i="1"/>
  <c r="V1048" i="1" s="1"/>
  <c r="W1048" i="1" s="1"/>
  <c r="U1052" i="1"/>
  <c r="U1056" i="1"/>
  <c r="V1056" i="1" s="1"/>
  <c r="W1056" i="1" s="1"/>
  <c r="U1060" i="1"/>
  <c r="U1064" i="1"/>
  <c r="U1068" i="1"/>
  <c r="U1072" i="1"/>
  <c r="U19" i="1"/>
  <c r="U23" i="1"/>
  <c r="U27" i="1"/>
  <c r="V27" i="1" s="1"/>
  <c r="W27" i="1" s="1"/>
  <c r="U31" i="1"/>
  <c r="V31" i="1" s="1"/>
  <c r="W31" i="1" s="1"/>
  <c r="U35" i="1"/>
  <c r="U39" i="1"/>
  <c r="U43" i="1"/>
  <c r="U47" i="1"/>
  <c r="U51" i="1"/>
  <c r="U55" i="1"/>
  <c r="U59" i="1"/>
  <c r="U63" i="1"/>
  <c r="V63" i="1" s="1"/>
  <c r="W63" i="1" s="1"/>
  <c r="U67" i="1"/>
  <c r="V67" i="1" s="1"/>
  <c r="W67" i="1" s="1"/>
  <c r="U71" i="1"/>
  <c r="V71" i="1" s="1"/>
  <c r="W71" i="1" s="1"/>
  <c r="U75" i="1"/>
  <c r="U79" i="1"/>
  <c r="U83" i="1"/>
  <c r="U87" i="1"/>
  <c r="V87" i="1" s="1"/>
  <c r="W87" i="1" s="1"/>
  <c r="U91" i="1"/>
  <c r="V91" i="1" s="1"/>
  <c r="W91" i="1" s="1"/>
  <c r="U86" i="1"/>
  <c r="V86" i="1" s="1"/>
  <c r="W86" i="1" s="1"/>
  <c r="U90" i="1"/>
  <c r="V90" i="1" s="1"/>
  <c r="W90" i="1" s="1"/>
  <c r="U94" i="1"/>
  <c r="U98" i="1"/>
  <c r="V98" i="1" s="1"/>
  <c r="W98" i="1" s="1"/>
  <c r="U102" i="1"/>
  <c r="U106" i="1"/>
  <c r="U110" i="1"/>
  <c r="U114" i="1"/>
  <c r="V114" i="1" s="1"/>
  <c r="W114" i="1" s="1"/>
  <c r="U118" i="1"/>
  <c r="V118" i="1" s="1"/>
  <c r="W118" i="1" s="1"/>
  <c r="U122" i="1"/>
  <c r="U126" i="1"/>
  <c r="U130" i="1"/>
  <c r="V130" i="1" s="1"/>
  <c r="W130" i="1" s="1"/>
  <c r="U134" i="1"/>
  <c r="V134" i="1" s="1"/>
  <c r="W134" i="1" s="1"/>
  <c r="U138" i="1"/>
  <c r="V138" i="1" s="1"/>
  <c r="W138" i="1" s="1"/>
  <c r="U142" i="1"/>
  <c r="U146" i="1"/>
  <c r="U150" i="1"/>
  <c r="V150" i="1" s="1"/>
  <c r="W150" i="1" s="1"/>
  <c r="U154" i="1"/>
  <c r="V154" i="1" s="1"/>
  <c r="W154" i="1" s="1"/>
  <c r="U158" i="1"/>
  <c r="V158" i="1" s="1"/>
  <c r="W158" i="1" s="1"/>
  <c r="U162" i="1"/>
  <c r="U166" i="1"/>
  <c r="V166" i="1" s="1"/>
  <c r="W166" i="1" s="1"/>
  <c r="U170" i="1"/>
  <c r="U174" i="1"/>
  <c r="V174" i="1" s="1"/>
  <c r="W174" i="1" s="1"/>
  <c r="U178" i="1"/>
  <c r="U182" i="1"/>
  <c r="U186" i="1"/>
  <c r="V186" i="1" s="1"/>
  <c r="W186" i="1" s="1"/>
  <c r="U190" i="1"/>
  <c r="V190" i="1" s="1"/>
  <c r="W190" i="1" s="1"/>
  <c r="U194" i="1"/>
  <c r="U198" i="1"/>
  <c r="V198" i="1" s="1"/>
  <c r="W198" i="1" s="1"/>
  <c r="U202" i="1"/>
  <c r="V202" i="1" s="1"/>
  <c r="W202" i="1" s="1"/>
  <c r="U206" i="1"/>
  <c r="U210" i="1"/>
  <c r="U214" i="1"/>
  <c r="V214" i="1" s="1"/>
  <c r="W214" i="1" s="1"/>
  <c r="U218" i="1"/>
  <c r="V218" i="1" s="1"/>
  <c r="W218" i="1" s="1"/>
  <c r="U222" i="1"/>
  <c r="U226" i="1"/>
  <c r="V226" i="1" s="1"/>
  <c r="W226" i="1" s="1"/>
  <c r="U230" i="1"/>
  <c r="U234" i="1"/>
  <c r="U238" i="1"/>
  <c r="U242" i="1"/>
  <c r="V242" i="1" s="1"/>
  <c r="W242" i="1" s="1"/>
  <c r="U246" i="1"/>
  <c r="U250" i="1"/>
  <c r="U254" i="1"/>
  <c r="V254" i="1" s="1"/>
  <c r="W254" i="1" s="1"/>
  <c r="U258" i="1"/>
  <c r="V258" i="1" s="1"/>
  <c r="W258" i="1" s="1"/>
  <c r="U262" i="1"/>
  <c r="V262" i="1" s="1"/>
  <c r="W262" i="1" s="1"/>
  <c r="U266" i="1"/>
  <c r="U270" i="1"/>
  <c r="V270" i="1" s="1"/>
  <c r="W270" i="1" s="1"/>
  <c r="U274" i="1"/>
  <c r="U278" i="1"/>
  <c r="V278" i="1" s="1"/>
  <c r="W278" i="1" s="1"/>
  <c r="U282" i="1"/>
  <c r="U286" i="1"/>
  <c r="U290" i="1"/>
  <c r="V290" i="1" s="1"/>
  <c r="W290" i="1" s="1"/>
  <c r="U294" i="1"/>
  <c r="V294" i="1" s="1"/>
  <c r="W294" i="1" s="1"/>
  <c r="U298" i="1"/>
  <c r="V298" i="1" s="1"/>
  <c r="W298" i="1" s="1"/>
  <c r="U302" i="1"/>
  <c r="V302" i="1" s="1"/>
  <c r="W302" i="1" s="1"/>
  <c r="U306" i="1"/>
  <c r="U310" i="1"/>
  <c r="U314" i="1"/>
  <c r="U318" i="1"/>
  <c r="V318" i="1" s="1"/>
  <c r="W318" i="1" s="1"/>
  <c r="U322" i="1"/>
  <c r="U326" i="1"/>
  <c r="U330" i="1"/>
  <c r="U334" i="1"/>
  <c r="U338" i="1"/>
  <c r="U342" i="1"/>
  <c r="U346" i="1"/>
  <c r="U987" i="1"/>
  <c r="V987" i="1" s="1"/>
  <c r="W987" i="1" s="1"/>
  <c r="U991" i="1"/>
  <c r="U995" i="1"/>
  <c r="V995" i="1" s="1"/>
  <c r="W995" i="1" s="1"/>
  <c r="U999" i="1"/>
  <c r="U1003" i="1"/>
  <c r="V1003" i="1" s="1"/>
  <c r="W1003" i="1" s="1"/>
  <c r="U1007" i="1"/>
  <c r="U1011" i="1"/>
  <c r="U1015" i="1"/>
  <c r="U1019" i="1"/>
  <c r="U1023" i="1"/>
  <c r="U1027" i="1"/>
  <c r="U1039" i="1"/>
  <c r="U1043" i="1"/>
  <c r="V1043" i="1" s="1"/>
  <c r="W1043" i="1" s="1"/>
  <c r="U1047" i="1"/>
  <c r="V1047" i="1" s="1"/>
  <c r="W1047" i="1" s="1"/>
  <c r="U1051" i="1"/>
  <c r="U1055" i="1"/>
  <c r="U1059" i="1"/>
  <c r="V1059" i="1" s="1"/>
  <c r="W1059" i="1" s="1"/>
  <c r="U1063" i="1"/>
  <c r="U1067" i="1"/>
  <c r="V1067" i="1" s="1"/>
  <c r="W1067" i="1" s="1"/>
  <c r="U1071" i="1"/>
  <c r="V1071" i="1" s="1"/>
  <c r="W1071" i="1" s="1"/>
  <c r="U350" i="1"/>
  <c r="U354" i="1"/>
  <c r="U358" i="1"/>
  <c r="U362" i="1"/>
  <c r="V362" i="1" s="1"/>
  <c r="W362" i="1" s="1"/>
  <c r="U366" i="1"/>
  <c r="V366" i="1" s="1"/>
  <c r="W366" i="1" s="1"/>
  <c r="U370" i="1"/>
  <c r="V370" i="1" s="1"/>
  <c r="W370" i="1" s="1"/>
  <c r="U374" i="1"/>
  <c r="U378" i="1"/>
  <c r="U382" i="1"/>
  <c r="U386" i="1"/>
  <c r="V386" i="1" s="1"/>
  <c r="W386" i="1" s="1"/>
  <c r="U390" i="1"/>
  <c r="U394" i="1"/>
  <c r="V394" i="1" s="1"/>
  <c r="W394" i="1" s="1"/>
  <c r="U398" i="1"/>
  <c r="V398" i="1" s="1"/>
  <c r="W398" i="1" s="1"/>
  <c r="U402" i="1"/>
  <c r="U406" i="1"/>
  <c r="U410" i="1"/>
  <c r="V410" i="1" s="1"/>
  <c r="W410" i="1" s="1"/>
  <c r="U414" i="1"/>
  <c r="U418" i="1"/>
  <c r="U422" i="1"/>
  <c r="V422" i="1" s="1"/>
  <c r="W422" i="1" s="1"/>
  <c r="U426" i="1"/>
  <c r="U430" i="1"/>
  <c r="V430" i="1" s="1"/>
  <c r="W430" i="1" s="1"/>
  <c r="U434" i="1"/>
  <c r="V434" i="1" s="1"/>
  <c r="W434" i="1" s="1"/>
  <c r="U438" i="1"/>
  <c r="U442" i="1"/>
  <c r="U446" i="1"/>
  <c r="U450" i="1"/>
  <c r="V450" i="1" s="1"/>
  <c r="W450" i="1" s="1"/>
  <c r="U454" i="1"/>
  <c r="V454" i="1" s="1"/>
  <c r="W454" i="1" s="1"/>
  <c r="U458" i="1"/>
  <c r="V458" i="1" s="1"/>
  <c r="W458" i="1" s="1"/>
  <c r="U462" i="1"/>
  <c r="U466" i="1"/>
  <c r="V466" i="1" s="1"/>
  <c r="W466" i="1" s="1"/>
  <c r="U470" i="1"/>
  <c r="V470" i="1" s="1"/>
  <c r="W470" i="1" s="1"/>
  <c r="U474" i="1"/>
  <c r="V474" i="1" s="1"/>
  <c r="W474" i="1" s="1"/>
  <c r="U478" i="1"/>
  <c r="U482" i="1"/>
  <c r="U486" i="1"/>
  <c r="U490" i="1"/>
  <c r="V490" i="1" s="1"/>
  <c r="W490" i="1" s="1"/>
  <c r="U494" i="1"/>
  <c r="U498" i="1"/>
  <c r="U502" i="1"/>
  <c r="V502" i="1" s="1"/>
  <c r="W502" i="1" s="1"/>
  <c r="U506" i="1"/>
  <c r="V506" i="1" s="1"/>
  <c r="W506" i="1" s="1"/>
  <c r="U510" i="1"/>
  <c r="V510" i="1" s="1"/>
  <c r="W510" i="1" s="1"/>
  <c r="U514" i="1"/>
  <c r="V514" i="1" s="1"/>
  <c r="W514" i="1" s="1"/>
  <c r="U518" i="1"/>
  <c r="U522" i="1"/>
  <c r="U526" i="1"/>
  <c r="U530" i="1"/>
  <c r="U534" i="1"/>
  <c r="V534" i="1" s="1"/>
  <c r="W534" i="1" s="1"/>
  <c r="U538" i="1"/>
  <c r="U542" i="1"/>
  <c r="U546" i="1"/>
  <c r="V546" i="1" s="1"/>
  <c r="W546" i="1" s="1"/>
  <c r="U550" i="1"/>
  <c r="U554" i="1"/>
  <c r="U558" i="1"/>
  <c r="V558" i="1" s="1"/>
  <c r="W558" i="1" s="1"/>
  <c r="U562" i="1"/>
  <c r="U566" i="1"/>
  <c r="V566" i="1" s="1"/>
  <c r="W566" i="1" s="1"/>
  <c r="U570" i="1"/>
  <c r="V570" i="1" s="1"/>
  <c r="W570" i="1" s="1"/>
  <c r="U574" i="1"/>
  <c r="U578" i="1"/>
  <c r="U582" i="1"/>
  <c r="U586" i="1"/>
  <c r="V586" i="1" s="1"/>
  <c r="W586" i="1" s="1"/>
  <c r="U590" i="1"/>
  <c r="U594" i="1"/>
  <c r="U598" i="1"/>
  <c r="U602" i="1"/>
  <c r="U718" i="1"/>
  <c r="V718" i="1" s="1"/>
  <c r="W718" i="1" s="1"/>
  <c r="U914" i="1"/>
  <c r="U918" i="1"/>
  <c r="U922" i="1"/>
  <c r="U926" i="1"/>
  <c r="V926" i="1" s="1"/>
  <c r="W926" i="1" s="1"/>
  <c r="U930" i="1"/>
  <c r="U934" i="1"/>
  <c r="V934" i="1" s="1"/>
  <c r="W934" i="1" s="1"/>
  <c r="U938" i="1"/>
  <c r="U942" i="1"/>
  <c r="U1026" i="1"/>
  <c r="V1026" i="1" s="1"/>
  <c r="W1026" i="1" s="1"/>
  <c r="U1030" i="1"/>
  <c r="U1034" i="1"/>
  <c r="U1038" i="1"/>
  <c r="V1038" i="1" s="1"/>
  <c r="W1038" i="1" s="1"/>
  <c r="U1042" i="1"/>
  <c r="V1042" i="1" s="1"/>
  <c r="W1042" i="1" s="1"/>
  <c r="U1046" i="1"/>
  <c r="V1046" i="1" s="1"/>
  <c r="W1046" i="1" s="1"/>
  <c r="U1050" i="1"/>
  <c r="U1054" i="1"/>
  <c r="U1058" i="1"/>
  <c r="U1062" i="1"/>
  <c r="V1062" i="1" s="1"/>
  <c r="W1062" i="1" s="1"/>
  <c r="U1066" i="1"/>
  <c r="U1070" i="1"/>
  <c r="U1033" i="1"/>
  <c r="V1033" i="1" s="1"/>
  <c r="W1033" i="1" s="1"/>
  <c r="U1037" i="1"/>
  <c r="U1041" i="1"/>
  <c r="U1045" i="1"/>
  <c r="V1045" i="1" s="1"/>
  <c r="W1045" i="1" s="1"/>
  <c r="U1049" i="1"/>
  <c r="U1053" i="1"/>
  <c r="U1057" i="1"/>
  <c r="V1057" i="1" s="1"/>
  <c r="W1057" i="1" s="1"/>
  <c r="U1061" i="1"/>
  <c r="V1061" i="1" s="1"/>
  <c r="W1061" i="1" s="1"/>
  <c r="U1065" i="1"/>
  <c r="V1065" i="1" s="1"/>
  <c r="W1065" i="1" s="1"/>
  <c r="U1069" i="1"/>
  <c r="V1069" i="1" s="1"/>
  <c r="W1069" i="1" s="1"/>
  <c r="U16" i="1"/>
  <c r="U20" i="1"/>
  <c r="U24" i="1"/>
  <c r="V24" i="1" s="1"/>
  <c r="W24" i="1" s="1"/>
  <c r="U28" i="1"/>
  <c r="U32" i="1"/>
  <c r="V32" i="1" s="1"/>
  <c r="W32" i="1" s="1"/>
  <c r="U36" i="1"/>
  <c r="V36" i="1" s="1"/>
  <c r="W36" i="1" s="1"/>
  <c r="U40" i="1"/>
  <c r="U44" i="1"/>
  <c r="U48" i="1"/>
  <c r="U52" i="1"/>
  <c r="V52" i="1" s="1"/>
  <c r="W52" i="1" s="1"/>
  <c r="U56" i="1"/>
  <c r="V56" i="1" s="1"/>
  <c r="W56" i="1" s="1"/>
  <c r="U60" i="1"/>
  <c r="V60" i="1" s="1"/>
  <c r="W60" i="1" s="1"/>
  <c r="U64" i="1"/>
  <c r="U68" i="1"/>
  <c r="U72" i="1"/>
  <c r="V72" i="1" s="1"/>
  <c r="W72" i="1" s="1"/>
  <c r="U76" i="1"/>
  <c r="V76" i="1" s="1"/>
  <c r="W76" i="1" s="1"/>
  <c r="U80" i="1"/>
  <c r="V80" i="1" s="1"/>
  <c r="W80" i="1" s="1"/>
  <c r="U84" i="1"/>
  <c r="U88" i="1"/>
  <c r="U92" i="1"/>
  <c r="U96" i="1"/>
  <c r="U100" i="1"/>
  <c r="U104" i="1"/>
  <c r="V104" i="1" s="1"/>
  <c r="W104" i="1" s="1"/>
  <c r="U108" i="1"/>
  <c r="V108" i="1" s="1"/>
  <c r="W108" i="1" s="1"/>
  <c r="U112" i="1"/>
  <c r="U116" i="1"/>
  <c r="U120" i="1"/>
  <c r="V120" i="1" s="1"/>
  <c r="W120" i="1" s="1"/>
  <c r="U124" i="1"/>
  <c r="V124" i="1" s="1"/>
  <c r="W124" i="1" s="1"/>
  <c r="U128" i="1"/>
  <c r="U132" i="1"/>
  <c r="U136" i="1"/>
  <c r="U140" i="1"/>
  <c r="U144" i="1"/>
  <c r="U148" i="1"/>
  <c r="V148" i="1" s="1"/>
  <c r="W148" i="1" s="1"/>
  <c r="U152" i="1"/>
  <c r="V152" i="1" s="1"/>
  <c r="W152" i="1" s="1"/>
  <c r="U156" i="1"/>
  <c r="U160" i="1"/>
  <c r="V160" i="1" s="1"/>
  <c r="W160" i="1" s="1"/>
  <c r="U164" i="1"/>
  <c r="V164" i="1" s="1"/>
  <c r="W164" i="1" s="1"/>
  <c r="U168" i="1"/>
  <c r="U172" i="1"/>
  <c r="V172" i="1" s="1"/>
  <c r="W172" i="1" s="1"/>
  <c r="U176" i="1"/>
  <c r="V176" i="1" s="1"/>
  <c r="W176" i="1" s="1"/>
  <c r="U180" i="1"/>
  <c r="V180" i="1" s="1"/>
  <c r="W180" i="1" s="1"/>
  <c r="U184" i="1"/>
  <c r="U188" i="1"/>
  <c r="U192" i="1"/>
  <c r="U196" i="1"/>
  <c r="U200" i="1"/>
  <c r="V200" i="1" s="1"/>
  <c r="W200" i="1" s="1"/>
  <c r="U204" i="1"/>
  <c r="V204" i="1" s="1"/>
  <c r="W204" i="1" s="1"/>
  <c r="U208" i="1"/>
  <c r="V208" i="1" s="1"/>
  <c r="W208" i="1" s="1"/>
  <c r="U212" i="1"/>
  <c r="V212" i="1" s="1"/>
  <c r="W212" i="1" s="1"/>
  <c r="U216" i="1"/>
  <c r="U220" i="1"/>
  <c r="U224" i="1"/>
  <c r="U228" i="1"/>
  <c r="V228" i="1" s="1"/>
  <c r="W228" i="1" s="1"/>
  <c r="U232" i="1"/>
  <c r="U236" i="1"/>
  <c r="U240" i="1"/>
  <c r="U244" i="1"/>
  <c r="U248" i="1"/>
  <c r="U252" i="1"/>
  <c r="U256" i="1"/>
  <c r="U260" i="1"/>
  <c r="U264" i="1"/>
  <c r="U268" i="1"/>
  <c r="V268" i="1" s="1"/>
  <c r="W268" i="1" s="1"/>
  <c r="U272" i="1"/>
  <c r="V272" i="1" s="1"/>
  <c r="W272" i="1" s="1"/>
  <c r="U276" i="1"/>
  <c r="U280" i="1"/>
  <c r="U284" i="1"/>
  <c r="U288" i="1"/>
  <c r="U292" i="1"/>
  <c r="V292" i="1" s="1"/>
  <c r="W292" i="1" s="1"/>
  <c r="U296" i="1"/>
  <c r="V296" i="1" s="1"/>
  <c r="W296" i="1" s="1"/>
  <c r="U300" i="1"/>
  <c r="U304" i="1"/>
  <c r="U308" i="1"/>
  <c r="U312" i="1"/>
  <c r="U316" i="1"/>
  <c r="U320" i="1"/>
  <c r="U324" i="1"/>
  <c r="V324" i="1" s="1"/>
  <c r="W324" i="1" s="1"/>
  <c r="U328" i="1"/>
  <c r="U332" i="1"/>
  <c r="U336" i="1"/>
  <c r="U340" i="1"/>
  <c r="U344" i="1"/>
  <c r="U348" i="1"/>
  <c r="U352" i="1"/>
  <c r="U356" i="1"/>
  <c r="U360" i="1"/>
  <c r="U364" i="1"/>
  <c r="V364" i="1" s="1"/>
  <c r="W364" i="1" s="1"/>
  <c r="U368" i="1"/>
  <c r="U372" i="1"/>
  <c r="V372" i="1" s="1"/>
  <c r="W372" i="1" s="1"/>
  <c r="U376" i="1"/>
  <c r="U380" i="1"/>
  <c r="U384" i="1"/>
  <c r="U388" i="1"/>
  <c r="V388" i="1" s="1"/>
  <c r="W388" i="1" s="1"/>
  <c r="U392" i="1"/>
  <c r="V392" i="1" s="1"/>
  <c r="W392" i="1" s="1"/>
  <c r="U396" i="1"/>
  <c r="V396" i="1" s="1"/>
  <c r="W396" i="1" s="1"/>
  <c r="U400" i="1"/>
  <c r="V400" i="1" s="1"/>
  <c r="W400" i="1" s="1"/>
  <c r="U404" i="1"/>
  <c r="U408" i="1"/>
  <c r="U412" i="1"/>
  <c r="V412" i="1" s="1"/>
  <c r="W412" i="1" s="1"/>
  <c r="U416" i="1"/>
  <c r="V416" i="1" s="1"/>
  <c r="W416" i="1" s="1"/>
  <c r="U420" i="1"/>
  <c r="V420" i="1" s="1"/>
  <c r="W420" i="1" s="1"/>
  <c r="U424" i="1"/>
  <c r="V424" i="1" s="1"/>
  <c r="W424" i="1" s="1"/>
  <c r="U428" i="1"/>
  <c r="U432" i="1"/>
  <c r="U436" i="1"/>
  <c r="V436" i="1" s="1"/>
  <c r="W436" i="1" s="1"/>
  <c r="U440" i="1"/>
  <c r="V440" i="1" s="1"/>
  <c r="W440" i="1" s="1"/>
  <c r="U444" i="1"/>
  <c r="V444" i="1" s="1"/>
  <c r="W444" i="1" s="1"/>
  <c r="U448" i="1"/>
  <c r="U452" i="1"/>
  <c r="U456" i="1"/>
  <c r="U460" i="1"/>
  <c r="U464" i="1"/>
  <c r="V464" i="1" s="1"/>
  <c r="W464" i="1" s="1"/>
  <c r="U468" i="1"/>
  <c r="U472" i="1"/>
  <c r="U476" i="1"/>
  <c r="V476" i="1" s="1"/>
  <c r="W476" i="1" s="1"/>
  <c r="U480" i="1"/>
  <c r="V480" i="1" s="1"/>
  <c r="W480" i="1" s="1"/>
  <c r="U484" i="1"/>
  <c r="U488" i="1"/>
  <c r="U492" i="1"/>
  <c r="U496" i="1"/>
  <c r="V496" i="1" s="1"/>
  <c r="W496" i="1" s="1"/>
  <c r="U500" i="1"/>
  <c r="V500" i="1" s="1"/>
  <c r="W500" i="1" s="1"/>
  <c r="U504" i="1"/>
  <c r="U508" i="1"/>
  <c r="U512" i="1"/>
  <c r="U516" i="1"/>
  <c r="V516" i="1" s="1"/>
  <c r="W516" i="1" s="1"/>
  <c r="U520" i="1"/>
  <c r="V520" i="1" s="1"/>
  <c r="W520" i="1" s="1"/>
  <c r="U524" i="1"/>
  <c r="U528" i="1"/>
  <c r="U532" i="1"/>
  <c r="V532" i="1" s="1"/>
  <c r="W532" i="1" s="1"/>
  <c r="U536" i="1"/>
  <c r="U540" i="1"/>
  <c r="U544" i="1"/>
  <c r="V544" i="1" s="1"/>
  <c r="W544" i="1" s="1"/>
  <c r="U548" i="1"/>
  <c r="V548" i="1" s="1"/>
  <c r="W548" i="1" s="1"/>
  <c r="U552" i="1"/>
  <c r="U556" i="1"/>
  <c r="U560" i="1"/>
  <c r="V560" i="1" s="1"/>
  <c r="W560" i="1" s="1"/>
  <c r="U564" i="1"/>
  <c r="V564" i="1" s="1"/>
  <c r="W564" i="1" s="1"/>
  <c r="U568" i="1"/>
  <c r="V568" i="1" s="1"/>
  <c r="W568" i="1" s="1"/>
  <c r="U572" i="1"/>
  <c r="U576" i="1"/>
  <c r="U580" i="1"/>
  <c r="V580" i="1" s="1"/>
  <c r="W580" i="1" s="1"/>
  <c r="U584" i="1"/>
  <c r="V584" i="1" s="1"/>
  <c r="W584" i="1" s="1"/>
  <c r="U588" i="1"/>
  <c r="V588" i="1" s="1"/>
  <c r="W588" i="1" s="1"/>
  <c r="U592" i="1"/>
  <c r="U596" i="1"/>
  <c r="U600" i="1"/>
  <c r="U95" i="1"/>
  <c r="U99" i="1"/>
  <c r="V99" i="1" s="1"/>
  <c r="W99" i="1" s="1"/>
  <c r="U103" i="1"/>
  <c r="U107" i="1"/>
  <c r="V107" i="1" s="1"/>
  <c r="W107" i="1" s="1"/>
  <c r="U111" i="1"/>
  <c r="U115" i="1"/>
  <c r="V115" i="1" s="1"/>
  <c r="W115" i="1" s="1"/>
  <c r="U119" i="1"/>
  <c r="U123" i="1"/>
  <c r="V123" i="1" s="1"/>
  <c r="W123" i="1" s="1"/>
  <c r="U127" i="1"/>
  <c r="U131" i="1"/>
  <c r="U135" i="1"/>
  <c r="V135" i="1" s="1"/>
  <c r="W135" i="1" s="1"/>
  <c r="U139" i="1"/>
  <c r="U143" i="1"/>
  <c r="V143" i="1" s="1"/>
  <c r="W143" i="1" s="1"/>
  <c r="U147" i="1"/>
  <c r="V147" i="1" s="1"/>
  <c r="W147" i="1" s="1"/>
  <c r="U151" i="1"/>
  <c r="V151" i="1" s="1"/>
  <c r="W151" i="1" s="1"/>
  <c r="U155" i="1"/>
  <c r="U159" i="1"/>
  <c r="V159" i="1" s="1"/>
  <c r="W159" i="1" s="1"/>
  <c r="U163" i="1"/>
  <c r="U167" i="1"/>
  <c r="U171" i="1"/>
  <c r="V171" i="1" s="1"/>
  <c r="W171" i="1" s="1"/>
  <c r="U175" i="1"/>
  <c r="U179" i="1"/>
  <c r="U183" i="1"/>
  <c r="U187" i="1"/>
  <c r="V187" i="1" s="1"/>
  <c r="W187" i="1" s="1"/>
  <c r="U191" i="1"/>
  <c r="V191" i="1" s="1"/>
  <c r="W191" i="1" s="1"/>
  <c r="U195" i="1"/>
  <c r="V195" i="1" s="1"/>
  <c r="W195" i="1" s="1"/>
  <c r="U199" i="1"/>
  <c r="U203" i="1"/>
  <c r="V203" i="1" s="1"/>
  <c r="W203" i="1" s="1"/>
  <c r="U207" i="1"/>
  <c r="U211" i="1"/>
  <c r="U215" i="1"/>
  <c r="U219" i="1"/>
  <c r="U223" i="1"/>
  <c r="U227" i="1"/>
  <c r="U231" i="1"/>
  <c r="U235" i="1"/>
  <c r="V235" i="1" s="1"/>
  <c r="W235" i="1" s="1"/>
  <c r="U239" i="1"/>
  <c r="V239" i="1" s="1"/>
  <c r="W239" i="1" s="1"/>
  <c r="U243" i="1"/>
  <c r="V243" i="1" s="1"/>
  <c r="W243" i="1" s="1"/>
  <c r="U247" i="1"/>
  <c r="V247" i="1" s="1"/>
  <c r="W247" i="1" s="1"/>
  <c r="U251" i="1"/>
  <c r="U255" i="1"/>
  <c r="V255" i="1" s="1"/>
  <c r="W255" i="1" s="1"/>
  <c r="U259" i="1"/>
  <c r="U263" i="1"/>
  <c r="U267" i="1"/>
  <c r="V267" i="1" s="1"/>
  <c r="W267" i="1" s="1"/>
  <c r="U271" i="1"/>
  <c r="U275" i="1"/>
  <c r="V275" i="1" s="1"/>
  <c r="W275" i="1" s="1"/>
  <c r="U279" i="1"/>
  <c r="V279" i="1" s="1"/>
  <c r="W279" i="1" s="1"/>
  <c r="U283" i="1"/>
  <c r="V283" i="1" s="1"/>
  <c r="W283" i="1" s="1"/>
  <c r="U287" i="1"/>
  <c r="U291" i="1"/>
  <c r="U295" i="1"/>
  <c r="V295" i="1" s="1"/>
  <c r="W295" i="1" s="1"/>
  <c r="U299" i="1"/>
  <c r="U303" i="1"/>
  <c r="V303" i="1" s="1"/>
  <c r="W303" i="1" s="1"/>
  <c r="U307" i="1"/>
  <c r="V307" i="1" s="1"/>
  <c r="W307" i="1" s="1"/>
  <c r="U311" i="1"/>
  <c r="U315" i="1"/>
  <c r="U319" i="1"/>
  <c r="U323" i="1"/>
  <c r="U327" i="1"/>
  <c r="U331" i="1"/>
  <c r="V331" i="1" s="1"/>
  <c r="W331" i="1" s="1"/>
  <c r="U335" i="1"/>
  <c r="U339" i="1"/>
  <c r="V339" i="1" s="1"/>
  <c r="W339" i="1" s="1"/>
  <c r="U343" i="1"/>
  <c r="U347" i="1"/>
  <c r="V347" i="1" s="1"/>
  <c r="W347" i="1" s="1"/>
  <c r="U351" i="1"/>
  <c r="U355" i="1"/>
  <c r="V355" i="1" s="1"/>
  <c r="W355" i="1" s="1"/>
  <c r="U359" i="1"/>
  <c r="U363" i="1"/>
  <c r="U367" i="1"/>
  <c r="U371" i="1"/>
  <c r="U375" i="1"/>
  <c r="V375" i="1" s="1"/>
  <c r="W375" i="1" s="1"/>
  <c r="U379" i="1"/>
  <c r="U383" i="1"/>
  <c r="U387" i="1"/>
  <c r="U391" i="1"/>
  <c r="V391" i="1" s="1"/>
  <c r="W391" i="1" s="1"/>
  <c r="U395" i="1"/>
  <c r="V395" i="1" s="1"/>
  <c r="W395" i="1" s="1"/>
  <c r="U399" i="1"/>
  <c r="U403" i="1"/>
  <c r="U407" i="1"/>
  <c r="V407" i="1" s="1"/>
  <c r="W407" i="1" s="1"/>
  <c r="U411" i="1"/>
  <c r="U415" i="1"/>
  <c r="U419" i="1"/>
  <c r="V419" i="1" s="1"/>
  <c r="W419" i="1" s="1"/>
  <c r="U423" i="1"/>
  <c r="U427" i="1"/>
  <c r="U431" i="1"/>
  <c r="U435" i="1"/>
  <c r="V435" i="1" s="1"/>
  <c r="W435" i="1" s="1"/>
  <c r="U439" i="1"/>
  <c r="U18" i="1"/>
  <c r="V18" i="1" s="1"/>
  <c r="W18" i="1" s="1"/>
  <c r="U22" i="1"/>
  <c r="V22" i="1" s="1"/>
  <c r="W22" i="1" s="1"/>
  <c r="U26" i="1"/>
  <c r="U30" i="1"/>
  <c r="V30" i="1" s="1"/>
  <c r="W30" i="1" s="1"/>
  <c r="U34" i="1"/>
  <c r="V34" i="1" s="1"/>
  <c r="W34" i="1" s="1"/>
  <c r="U38" i="1"/>
  <c r="V38" i="1" s="1"/>
  <c r="W38" i="1" s="1"/>
  <c r="U42" i="1"/>
  <c r="U46" i="1"/>
  <c r="U50" i="1"/>
  <c r="V50" i="1" s="1"/>
  <c r="W50" i="1" s="1"/>
  <c r="U54" i="1"/>
  <c r="U58" i="1"/>
  <c r="V58" i="1" s="1"/>
  <c r="W58" i="1" s="1"/>
  <c r="U62" i="1"/>
  <c r="U66" i="1"/>
  <c r="U70" i="1"/>
  <c r="U74" i="1"/>
  <c r="V74" i="1" s="1"/>
  <c r="W74" i="1" s="1"/>
  <c r="U78" i="1"/>
  <c r="U82" i="1"/>
  <c r="V82" i="1" s="1"/>
  <c r="W82" i="1" s="1"/>
  <c r="U17" i="1"/>
  <c r="V17" i="1" s="1"/>
  <c r="W17" i="1" s="1"/>
  <c r="U21" i="1"/>
  <c r="U25" i="1"/>
  <c r="V25" i="1" s="1"/>
  <c r="W25" i="1" s="1"/>
  <c r="U29" i="1"/>
  <c r="U33" i="1"/>
  <c r="U37" i="1"/>
  <c r="V37" i="1" s="1"/>
  <c r="W37" i="1" s="1"/>
  <c r="U41" i="1"/>
  <c r="V41" i="1" s="1"/>
  <c r="W41" i="1" s="1"/>
  <c r="U45" i="1"/>
  <c r="U49" i="1"/>
  <c r="U53" i="1"/>
  <c r="V53" i="1" s="1"/>
  <c r="W53" i="1" s="1"/>
  <c r="U57" i="1"/>
  <c r="V57" i="1" s="1"/>
  <c r="W57" i="1" s="1"/>
  <c r="U61" i="1"/>
  <c r="U65" i="1"/>
  <c r="U69" i="1"/>
  <c r="V69" i="1" s="1"/>
  <c r="W69" i="1" s="1"/>
  <c r="U73" i="1"/>
  <c r="U77" i="1"/>
  <c r="U81" i="1"/>
  <c r="U85" i="1"/>
  <c r="V85" i="1" s="1"/>
  <c r="W85" i="1" s="1"/>
  <c r="U89" i="1"/>
  <c r="V89" i="1" s="1"/>
  <c r="W89" i="1" s="1"/>
  <c r="U93" i="1"/>
  <c r="U97" i="1"/>
  <c r="U101" i="1"/>
  <c r="V101" i="1" s="1"/>
  <c r="W101" i="1" s="1"/>
  <c r="U105" i="1"/>
  <c r="V105" i="1" s="1"/>
  <c r="W105" i="1" s="1"/>
  <c r="U109" i="1"/>
  <c r="V109" i="1" s="1"/>
  <c r="W109" i="1" s="1"/>
  <c r="U113" i="1"/>
  <c r="U117" i="1"/>
  <c r="V117" i="1" s="1"/>
  <c r="W117" i="1" s="1"/>
  <c r="U121" i="1"/>
  <c r="V121" i="1" s="1"/>
  <c r="W121" i="1" s="1"/>
  <c r="U125" i="1"/>
  <c r="V125" i="1" s="1"/>
  <c r="W125" i="1" s="1"/>
  <c r="U129" i="1"/>
  <c r="U133" i="1"/>
  <c r="V133" i="1" s="1"/>
  <c r="W133" i="1" s="1"/>
  <c r="U137" i="1"/>
  <c r="U141" i="1"/>
  <c r="U145" i="1"/>
  <c r="U149" i="1"/>
  <c r="U153" i="1"/>
  <c r="U157" i="1"/>
  <c r="U161" i="1"/>
  <c r="U165" i="1"/>
  <c r="V165" i="1" s="1"/>
  <c r="W165" i="1" s="1"/>
  <c r="U169" i="1"/>
  <c r="V169" i="1" s="1"/>
  <c r="W169" i="1" s="1"/>
  <c r="U173" i="1"/>
  <c r="U177" i="1"/>
  <c r="U181" i="1"/>
  <c r="V181" i="1" s="1"/>
  <c r="W181" i="1" s="1"/>
  <c r="U185" i="1"/>
  <c r="U189" i="1"/>
  <c r="U193" i="1"/>
  <c r="U197" i="1"/>
  <c r="V197" i="1" s="1"/>
  <c r="W197" i="1" s="1"/>
  <c r="U201" i="1"/>
  <c r="U205" i="1"/>
  <c r="U209" i="1"/>
  <c r="V209" i="1" s="1"/>
  <c r="W209" i="1" s="1"/>
  <c r="U213" i="1"/>
  <c r="V213" i="1" s="1"/>
  <c r="W213" i="1" s="1"/>
  <c r="U217" i="1"/>
  <c r="V217" i="1" s="1"/>
  <c r="W217" i="1" s="1"/>
  <c r="U221" i="1"/>
  <c r="V221" i="1" s="1"/>
  <c r="W221" i="1" s="1"/>
  <c r="U225" i="1"/>
  <c r="U229" i="1"/>
  <c r="V229" i="1" s="1"/>
  <c r="W229" i="1" s="1"/>
  <c r="U233" i="1"/>
  <c r="U237" i="1"/>
  <c r="V237" i="1" s="1"/>
  <c r="W237" i="1" s="1"/>
  <c r="U241" i="1"/>
  <c r="U245" i="1"/>
  <c r="V245" i="1" s="1"/>
  <c r="W245" i="1" s="1"/>
  <c r="U249" i="1"/>
  <c r="V249" i="1" s="1"/>
  <c r="W249" i="1" s="1"/>
  <c r="U253" i="1"/>
  <c r="U257" i="1"/>
  <c r="U261" i="1"/>
  <c r="U265" i="1"/>
  <c r="V265" i="1" s="1"/>
  <c r="W265" i="1" s="1"/>
  <c r="U269" i="1"/>
  <c r="V269" i="1" s="1"/>
  <c r="W269" i="1" s="1"/>
  <c r="U273" i="1"/>
  <c r="V273" i="1" s="1"/>
  <c r="W273" i="1" s="1"/>
  <c r="U277" i="1"/>
  <c r="U281" i="1"/>
  <c r="U285" i="1"/>
  <c r="V285" i="1" s="1"/>
  <c r="W285" i="1" s="1"/>
  <c r="U289" i="1"/>
  <c r="V289" i="1" s="1"/>
  <c r="W289" i="1" s="1"/>
  <c r="U293" i="1"/>
  <c r="V293" i="1" s="1"/>
  <c r="W293" i="1" s="1"/>
  <c r="U297" i="1"/>
  <c r="U301" i="1"/>
  <c r="U305" i="1"/>
  <c r="U309" i="1"/>
  <c r="V309" i="1" s="1"/>
  <c r="W309" i="1" s="1"/>
  <c r="U313" i="1"/>
  <c r="U317" i="1"/>
  <c r="V317" i="1" s="1"/>
  <c r="W317" i="1" s="1"/>
  <c r="U321" i="1"/>
  <c r="V321" i="1" s="1"/>
  <c r="W321" i="1" s="1"/>
  <c r="U325" i="1"/>
  <c r="V325" i="1" s="1"/>
  <c r="W325" i="1" s="1"/>
  <c r="U329" i="1"/>
  <c r="U333" i="1"/>
  <c r="V333" i="1" s="1"/>
  <c r="W333" i="1" s="1"/>
  <c r="U337" i="1"/>
  <c r="U341" i="1"/>
  <c r="U345" i="1"/>
  <c r="U349" i="1"/>
  <c r="U353" i="1"/>
  <c r="U357" i="1"/>
  <c r="U361" i="1"/>
  <c r="V361" i="1" s="1"/>
  <c r="W361" i="1" s="1"/>
  <c r="U365" i="1"/>
  <c r="V365" i="1" s="1"/>
  <c r="W365" i="1" s="1"/>
  <c r="U369" i="1"/>
  <c r="U373" i="1"/>
  <c r="U377" i="1"/>
  <c r="U381" i="1"/>
  <c r="U385" i="1"/>
  <c r="V385" i="1" s="1"/>
  <c r="W385" i="1" s="1"/>
  <c r="U389" i="1"/>
  <c r="V389" i="1" s="1"/>
  <c r="W389" i="1" s="1"/>
  <c r="U393" i="1"/>
  <c r="U397" i="1"/>
  <c r="V397" i="1" s="1"/>
  <c r="W397" i="1" s="1"/>
  <c r="U401" i="1"/>
  <c r="V401" i="1" s="1"/>
  <c r="W401" i="1" s="1"/>
  <c r="U405" i="1"/>
  <c r="V405" i="1" s="1"/>
  <c r="W405" i="1" s="1"/>
  <c r="U409" i="1"/>
  <c r="U413" i="1"/>
  <c r="U417" i="1"/>
  <c r="U421" i="1"/>
  <c r="V421" i="1" s="1"/>
  <c r="W421" i="1" s="1"/>
  <c r="U425" i="1"/>
  <c r="U429" i="1"/>
  <c r="U433" i="1"/>
  <c r="V433" i="1" s="1"/>
  <c r="W433" i="1" s="1"/>
  <c r="U437" i="1"/>
  <c r="U441" i="1"/>
  <c r="U445" i="1"/>
  <c r="U449" i="1"/>
  <c r="U453" i="1"/>
  <c r="U457" i="1"/>
  <c r="V457" i="1" s="1"/>
  <c r="W457" i="1" s="1"/>
  <c r="U461" i="1"/>
  <c r="U465" i="1"/>
  <c r="V465" i="1" s="1"/>
  <c r="W465" i="1" s="1"/>
  <c r="U469" i="1"/>
  <c r="V469" i="1" s="1"/>
  <c r="W469" i="1" s="1"/>
  <c r="U473" i="1"/>
  <c r="U477" i="1"/>
  <c r="V477" i="1" s="1"/>
  <c r="W477" i="1" s="1"/>
  <c r="U481" i="1"/>
  <c r="V481" i="1" s="1"/>
  <c r="W481" i="1" s="1"/>
  <c r="U485" i="1"/>
  <c r="V485" i="1" s="1"/>
  <c r="W485" i="1" s="1"/>
  <c r="U489" i="1"/>
  <c r="U493" i="1"/>
  <c r="U497" i="1"/>
  <c r="U501" i="1"/>
  <c r="U505" i="1"/>
  <c r="U509" i="1"/>
  <c r="V509" i="1" s="1"/>
  <c r="W509" i="1" s="1"/>
  <c r="U513" i="1"/>
  <c r="V513" i="1" s="1"/>
  <c r="W513" i="1" s="1"/>
  <c r="U517" i="1"/>
  <c r="V517" i="1" s="1"/>
  <c r="W517" i="1" s="1"/>
  <c r="U521" i="1"/>
  <c r="U525" i="1"/>
  <c r="V525" i="1" s="1"/>
  <c r="W525" i="1" s="1"/>
  <c r="U529" i="1"/>
  <c r="U533" i="1"/>
  <c r="U537" i="1"/>
  <c r="U541" i="1"/>
  <c r="V541" i="1" s="1"/>
  <c r="W541" i="1" s="1"/>
  <c r="U545" i="1"/>
  <c r="U549" i="1"/>
  <c r="U553" i="1"/>
  <c r="V553" i="1" s="1"/>
  <c r="W553" i="1" s="1"/>
  <c r="U557" i="1"/>
  <c r="U561" i="1"/>
  <c r="U565" i="1"/>
  <c r="V565" i="1" s="1"/>
  <c r="W565" i="1" s="1"/>
  <c r="U569" i="1"/>
  <c r="V569" i="1" s="1"/>
  <c r="W569" i="1" s="1"/>
  <c r="U573" i="1"/>
  <c r="V573" i="1" s="1"/>
  <c r="W573" i="1" s="1"/>
  <c r="U577" i="1"/>
  <c r="U581" i="1"/>
  <c r="U585" i="1"/>
  <c r="U589" i="1"/>
  <c r="U593" i="1"/>
  <c r="U597" i="1"/>
  <c r="V597" i="1" s="1"/>
  <c r="W597" i="1" s="1"/>
  <c r="U601" i="1"/>
  <c r="U605" i="1"/>
  <c r="V605" i="1" s="1"/>
  <c r="W605" i="1" s="1"/>
  <c r="U609" i="1"/>
  <c r="U613" i="1"/>
  <c r="V613" i="1" s="1"/>
  <c r="W613" i="1" s="1"/>
  <c r="U617" i="1"/>
  <c r="U621" i="1"/>
  <c r="V621" i="1" s="1"/>
  <c r="W621" i="1" s="1"/>
  <c r="U625" i="1"/>
  <c r="U629" i="1"/>
  <c r="V629" i="1" s="1"/>
  <c r="W629" i="1" s="1"/>
  <c r="U633" i="1"/>
  <c r="U637" i="1"/>
  <c r="U641" i="1"/>
  <c r="V641" i="1" s="1"/>
  <c r="W641" i="1" s="1"/>
  <c r="U645" i="1"/>
  <c r="V645" i="1" s="1"/>
  <c r="W645" i="1" s="1"/>
  <c r="U649" i="1"/>
  <c r="V649" i="1" s="1"/>
  <c r="W649" i="1" s="1"/>
  <c r="U653" i="1"/>
  <c r="V653" i="1" s="1"/>
  <c r="W653" i="1" s="1"/>
  <c r="U657" i="1"/>
  <c r="U661" i="1"/>
  <c r="U665" i="1"/>
  <c r="V665" i="1" s="1"/>
  <c r="W665" i="1" s="1"/>
  <c r="U669" i="1"/>
  <c r="U673" i="1"/>
  <c r="V673" i="1" s="1"/>
  <c r="W673" i="1" s="1"/>
  <c r="U677" i="1"/>
  <c r="U681" i="1"/>
  <c r="U685" i="1"/>
  <c r="U689" i="1"/>
  <c r="U693" i="1"/>
  <c r="U697" i="1"/>
  <c r="U701" i="1"/>
  <c r="V701" i="1" s="1"/>
  <c r="W701" i="1" s="1"/>
  <c r="U705" i="1"/>
  <c r="V705" i="1" s="1"/>
  <c r="W705" i="1" s="1"/>
  <c r="U709" i="1"/>
  <c r="V709" i="1" s="1"/>
  <c r="W709" i="1" s="1"/>
  <c r="U713" i="1"/>
  <c r="V713" i="1" s="1"/>
  <c r="W713" i="1" s="1"/>
  <c r="U717" i="1"/>
  <c r="U721" i="1"/>
  <c r="U725" i="1"/>
  <c r="U729" i="1"/>
  <c r="U733" i="1"/>
  <c r="U737" i="1"/>
  <c r="U741" i="1"/>
  <c r="V741" i="1" s="1"/>
  <c r="W741" i="1" s="1"/>
  <c r="U745" i="1"/>
  <c r="V745" i="1" s="1"/>
  <c r="W745" i="1" s="1"/>
  <c r="U749" i="1"/>
  <c r="U753" i="1"/>
  <c r="V753" i="1" s="1"/>
  <c r="W753" i="1" s="1"/>
  <c r="U757" i="1"/>
  <c r="V757" i="1" s="1"/>
  <c r="W757" i="1" s="1"/>
  <c r="U761" i="1"/>
  <c r="U765" i="1"/>
  <c r="U769" i="1"/>
  <c r="V769" i="1" s="1"/>
  <c r="W769" i="1" s="1"/>
  <c r="U773" i="1"/>
  <c r="V773" i="1" s="1"/>
  <c r="W773" i="1" s="1"/>
  <c r="U777" i="1"/>
  <c r="U781" i="1"/>
  <c r="U785" i="1"/>
  <c r="V785" i="1" s="1"/>
  <c r="W785" i="1" s="1"/>
  <c r="U789" i="1"/>
  <c r="V789" i="1" s="1"/>
  <c r="W789" i="1" s="1"/>
  <c r="U793" i="1"/>
  <c r="V793" i="1" s="1"/>
  <c r="W793" i="1" s="1"/>
  <c r="U797" i="1"/>
  <c r="U801" i="1"/>
  <c r="V801" i="1" s="1"/>
  <c r="W801" i="1" s="1"/>
  <c r="U805" i="1"/>
  <c r="V805" i="1" s="1"/>
  <c r="W805" i="1" s="1"/>
  <c r="U809" i="1"/>
  <c r="U813" i="1"/>
  <c r="V813" i="1" s="1"/>
  <c r="W813" i="1" s="1"/>
  <c r="U817" i="1"/>
  <c r="V817" i="1" s="1"/>
  <c r="W817" i="1" s="1"/>
  <c r="U821" i="1"/>
  <c r="V821" i="1" s="1"/>
  <c r="W821" i="1" s="1"/>
  <c r="U825" i="1"/>
  <c r="V825" i="1" s="1"/>
  <c r="W825" i="1" s="1"/>
  <c r="U829" i="1"/>
  <c r="U833" i="1"/>
  <c r="V833" i="1" s="1"/>
  <c r="W833" i="1" s="1"/>
  <c r="U837" i="1"/>
  <c r="U841" i="1"/>
  <c r="U845" i="1"/>
  <c r="U849" i="1"/>
  <c r="V849" i="1" s="1"/>
  <c r="W849" i="1" s="1"/>
  <c r="U853" i="1"/>
  <c r="V853" i="1" s="1"/>
  <c r="W853" i="1" s="1"/>
  <c r="U857" i="1"/>
  <c r="U861" i="1"/>
  <c r="U865" i="1"/>
  <c r="U869" i="1"/>
  <c r="U873" i="1"/>
  <c r="V873" i="1" s="1"/>
  <c r="W873" i="1" s="1"/>
  <c r="U877" i="1"/>
  <c r="U881" i="1"/>
  <c r="U885" i="1"/>
  <c r="U889" i="1"/>
  <c r="U893" i="1"/>
  <c r="U897" i="1"/>
  <c r="V897" i="1" s="1"/>
  <c r="W897" i="1" s="1"/>
  <c r="U901" i="1"/>
  <c r="V901" i="1" s="1"/>
  <c r="W901" i="1" s="1"/>
  <c r="U905" i="1"/>
  <c r="U909" i="1"/>
  <c r="U913" i="1"/>
  <c r="V913" i="1" s="1"/>
  <c r="W913" i="1" s="1"/>
  <c r="U917" i="1"/>
  <c r="U921" i="1"/>
  <c r="V921" i="1" s="1"/>
  <c r="W921" i="1" s="1"/>
  <c r="U925" i="1"/>
  <c r="V925" i="1" s="1"/>
  <c r="W925" i="1" s="1"/>
  <c r="U929" i="1"/>
  <c r="U933" i="1"/>
  <c r="U937" i="1"/>
  <c r="V937" i="1" s="1"/>
  <c r="W937" i="1" s="1"/>
  <c r="U941" i="1"/>
  <c r="U945" i="1"/>
  <c r="U949" i="1"/>
  <c r="V949" i="1" s="1"/>
  <c r="W949" i="1" s="1"/>
  <c r="U953" i="1"/>
  <c r="U957" i="1"/>
  <c r="V957" i="1" s="1"/>
  <c r="W957" i="1" s="1"/>
  <c r="U961" i="1"/>
  <c r="V961" i="1" s="1"/>
  <c r="W961" i="1" s="1"/>
  <c r="U965" i="1"/>
  <c r="U969" i="1"/>
  <c r="V969" i="1" s="1"/>
  <c r="W969" i="1" s="1"/>
  <c r="U973" i="1"/>
  <c r="U977" i="1"/>
  <c r="V977" i="1" s="1"/>
  <c r="W977" i="1" s="1"/>
  <c r="U981" i="1"/>
  <c r="U985" i="1"/>
  <c r="V985" i="1" s="1"/>
  <c r="W985" i="1" s="1"/>
  <c r="U989" i="1"/>
  <c r="V989" i="1" s="1"/>
  <c r="W989" i="1" s="1"/>
  <c r="U993" i="1"/>
  <c r="U997" i="1"/>
  <c r="V997" i="1" s="1"/>
  <c r="W997" i="1" s="1"/>
  <c r="U1001" i="1"/>
  <c r="U1005" i="1"/>
  <c r="U1009" i="1"/>
  <c r="U1013" i="1"/>
  <c r="U1017" i="1"/>
  <c r="U1021" i="1"/>
  <c r="U1025" i="1"/>
  <c r="V1025" i="1" s="1"/>
  <c r="W1025" i="1" s="1"/>
  <c r="U1029" i="1"/>
  <c r="V1029" i="1" s="1"/>
  <c r="W1029" i="1" s="1"/>
  <c r="U604" i="1"/>
  <c r="U608" i="1"/>
  <c r="V608" i="1" s="1"/>
  <c r="W608" i="1" s="1"/>
  <c r="U612" i="1"/>
  <c r="V612" i="1" s="1"/>
  <c r="W612" i="1" s="1"/>
  <c r="U616" i="1"/>
  <c r="U620" i="1"/>
  <c r="V620" i="1" s="1"/>
  <c r="W620" i="1" s="1"/>
  <c r="U624" i="1"/>
  <c r="U628" i="1"/>
  <c r="V628" i="1" s="1"/>
  <c r="W628" i="1" s="1"/>
  <c r="U632" i="1"/>
  <c r="U636" i="1"/>
  <c r="U640" i="1"/>
  <c r="U644" i="1"/>
  <c r="U648" i="1"/>
  <c r="V648" i="1" s="1"/>
  <c r="W648" i="1" s="1"/>
  <c r="U652" i="1"/>
  <c r="U656" i="1"/>
  <c r="U660" i="1"/>
  <c r="U664" i="1"/>
  <c r="V664" i="1" s="1"/>
  <c r="W664" i="1" s="1"/>
  <c r="U668" i="1"/>
  <c r="V668" i="1" s="1"/>
  <c r="W668" i="1" s="1"/>
  <c r="U672" i="1"/>
  <c r="U676" i="1"/>
  <c r="U680" i="1"/>
  <c r="U684" i="1"/>
  <c r="V684" i="1" s="1"/>
  <c r="W684" i="1" s="1"/>
  <c r="U688" i="1"/>
  <c r="V688" i="1" s="1"/>
  <c r="W688" i="1" s="1"/>
  <c r="U692" i="1"/>
  <c r="U696" i="1"/>
  <c r="V696" i="1" s="1"/>
  <c r="W696" i="1" s="1"/>
  <c r="U700" i="1"/>
  <c r="V700" i="1" s="1"/>
  <c r="W700" i="1" s="1"/>
  <c r="U704" i="1"/>
  <c r="V704" i="1" s="1"/>
  <c r="W704" i="1" s="1"/>
  <c r="U708" i="1"/>
  <c r="U712" i="1"/>
  <c r="U716" i="1"/>
  <c r="U720" i="1"/>
  <c r="V720" i="1" s="1"/>
  <c r="W720" i="1" s="1"/>
  <c r="U724" i="1"/>
  <c r="U728" i="1"/>
  <c r="U732" i="1"/>
  <c r="U736" i="1"/>
  <c r="U740" i="1"/>
  <c r="U744" i="1"/>
  <c r="V744" i="1" s="1"/>
  <c r="W744" i="1" s="1"/>
  <c r="U748" i="1"/>
  <c r="U752" i="1"/>
  <c r="U756" i="1"/>
  <c r="V756" i="1" s="1"/>
  <c r="W756" i="1" s="1"/>
  <c r="U760" i="1"/>
  <c r="U764" i="1"/>
  <c r="U768" i="1"/>
  <c r="U772" i="1"/>
  <c r="U776" i="1"/>
  <c r="V776" i="1" s="1"/>
  <c r="W776" i="1" s="1"/>
  <c r="U780" i="1"/>
  <c r="U784" i="1"/>
  <c r="V784" i="1" s="1"/>
  <c r="W784" i="1" s="1"/>
  <c r="U788" i="1"/>
  <c r="U792" i="1"/>
  <c r="V792" i="1" s="1"/>
  <c r="W792" i="1" s="1"/>
  <c r="U796" i="1"/>
  <c r="U800" i="1"/>
  <c r="V800" i="1" s="1"/>
  <c r="W800" i="1" s="1"/>
  <c r="U804" i="1"/>
  <c r="U808" i="1"/>
  <c r="V808" i="1" s="1"/>
  <c r="W808" i="1" s="1"/>
  <c r="U812" i="1"/>
  <c r="U816" i="1"/>
  <c r="U820" i="1"/>
  <c r="U824" i="1"/>
  <c r="V824" i="1" s="1"/>
  <c r="W824" i="1" s="1"/>
  <c r="U828" i="1"/>
  <c r="U832" i="1"/>
  <c r="V832" i="1" s="1"/>
  <c r="W832" i="1" s="1"/>
  <c r="U836" i="1"/>
  <c r="U840" i="1"/>
  <c r="V840" i="1" s="1"/>
  <c r="W840" i="1" s="1"/>
  <c r="U844" i="1"/>
  <c r="U848" i="1"/>
  <c r="U852" i="1"/>
  <c r="V852" i="1" s="1"/>
  <c r="W852" i="1" s="1"/>
  <c r="U856" i="1"/>
  <c r="V856" i="1" s="1"/>
  <c r="W856" i="1" s="1"/>
  <c r="U860" i="1"/>
  <c r="V860" i="1" s="1"/>
  <c r="W860" i="1" s="1"/>
  <c r="U916" i="1"/>
  <c r="V916" i="1" s="1"/>
  <c r="W916" i="1" s="1"/>
  <c r="U924" i="1"/>
  <c r="U928" i="1"/>
  <c r="V928" i="1" s="1"/>
  <c r="W928" i="1" s="1"/>
  <c r="U932" i="1"/>
  <c r="U936" i="1"/>
  <c r="V936" i="1" s="1"/>
  <c r="W936" i="1" s="1"/>
  <c r="U940" i="1"/>
  <c r="V940" i="1" s="1"/>
  <c r="W940" i="1" s="1"/>
  <c r="U944" i="1"/>
  <c r="V944" i="1" s="1"/>
  <c r="W944" i="1" s="1"/>
  <c r="U1028" i="1"/>
  <c r="V1028" i="1" s="1"/>
  <c r="W1028" i="1" s="1"/>
  <c r="U1032" i="1"/>
  <c r="V1032" i="1" s="1"/>
  <c r="W1032" i="1" s="1"/>
  <c r="U1036" i="1"/>
  <c r="U1040" i="1"/>
  <c r="U919" i="1"/>
  <c r="V919" i="1" s="1"/>
  <c r="W919" i="1" s="1"/>
  <c r="U923" i="1"/>
  <c r="V923" i="1" s="1"/>
  <c r="W923" i="1" s="1"/>
  <c r="U927" i="1"/>
  <c r="V927" i="1" s="1"/>
  <c r="W927" i="1" s="1"/>
  <c r="U931" i="1"/>
  <c r="V931" i="1" s="1"/>
  <c r="W931" i="1" s="1"/>
  <c r="U935" i="1"/>
  <c r="V935" i="1" s="1"/>
  <c r="W935" i="1" s="1"/>
  <c r="U939" i="1"/>
  <c r="U943" i="1"/>
  <c r="U1031" i="1"/>
  <c r="V1031" i="1" s="1"/>
  <c r="W1031" i="1" s="1"/>
  <c r="U1035" i="1"/>
  <c r="V1035" i="1" s="1"/>
  <c r="W1035" i="1" s="1"/>
  <c r="U606" i="1"/>
  <c r="U610" i="1"/>
  <c r="U614" i="1"/>
  <c r="V614" i="1" s="1"/>
  <c r="W614" i="1" s="1"/>
  <c r="U618" i="1"/>
  <c r="V618" i="1" s="1"/>
  <c r="W618" i="1" s="1"/>
  <c r="U622" i="1"/>
  <c r="U626" i="1"/>
  <c r="U630" i="1"/>
  <c r="V630" i="1" s="1"/>
  <c r="W630" i="1" s="1"/>
  <c r="U634" i="1"/>
  <c r="U638" i="1"/>
  <c r="U642" i="1"/>
  <c r="U646" i="1"/>
  <c r="U650" i="1"/>
  <c r="V650" i="1" s="1"/>
  <c r="W650" i="1" s="1"/>
  <c r="U654" i="1"/>
  <c r="V654" i="1" s="1"/>
  <c r="W654" i="1" s="1"/>
  <c r="U658" i="1"/>
  <c r="V658" i="1" s="1"/>
  <c r="W658" i="1" s="1"/>
  <c r="U662" i="1"/>
  <c r="U666" i="1"/>
  <c r="V666" i="1" s="1"/>
  <c r="W666" i="1" s="1"/>
  <c r="U670" i="1"/>
  <c r="U674" i="1"/>
  <c r="U678" i="1"/>
  <c r="U682" i="1"/>
  <c r="V682" i="1" s="1"/>
  <c r="W682" i="1" s="1"/>
  <c r="U686" i="1"/>
  <c r="V686" i="1" s="1"/>
  <c r="W686" i="1" s="1"/>
  <c r="U690" i="1"/>
  <c r="V690" i="1" s="1"/>
  <c r="W690" i="1" s="1"/>
  <c r="U694" i="1"/>
  <c r="U698" i="1"/>
  <c r="U702" i="1"/>
  <c r="U706" i="1"/>
  <c r="U710" i="1"/>
  <c r="U714" i="1"/>
  <c r="U722" i="1"/>
  <c r="U726" i="1"/>
  <c r="U730" i="1"/>
  <c r="U734" i="1"/>
  <c r="V734" i="1" s="1"/>
  <c r="W734" i="1" s="1"/>
  <c r="U738" i="1"/>
  <c r="V738" i="1" s="1"/>
  <c r="W738" i="1" s="1"/>
  <c r="U742" i="1"/>
  <c r="U746" i="1"/>
  <c r="U750" i="1"/>
  <c r="V750" i="1" s="1"/>
  <c r="W750" i="1" s="1"/>
  <c r="U754" i="1"/>
  <c r="V754" i="1" s="1"/>
  <c r="W754" i="1" s="1"/>
  <c r="U758" i="1"/>
  <c r="U762" i="1"/>
  <c r="V762" i="1" s="1"/>
  <c r="W762" i="1" s="1"/>
  <c r="U766" i="1"/>
  <c r="V766" i="1" s="1"/>
  <c r="W766" i="1" s="1"/>
  <c r="U770" i="1"/>
  <c r="V770" i="1" s="1"/>
  <c r="W770" i="1" s="1"/>
  <c r="U774" i="1"/>
  <c r="V774" i="1" s="1"/>
  <c r="W774" i="1" s="1"/>
  <c r="U778" i="1"/>
  <c r="V778" i="1" s="1"/>
  <c r="W778" i="1" s="1"/>
  <c r="U782" i="1"/>
  <c r="U786" i="1"/>
  <c r="U790" i="1"/>
  <c r="V790" i="1" s="1"/>
  <c r="W790" i="1" s="1"/>
  <c r="U794" i="1"/>
  <c r="V794" i="1" s="1"/>
  <c r="W794" i="1" s="1"/>
  <c r="U798" i="1"/>
  <c r="U802" i="1"/>
  <c r="U806" i="1"/>
  <c r="U810" i="1"/>
  <c r="V810" i="1" s="1"/>
  <c r="W810" i="1" s="1"/>
  <c r="U814" i="1"/>
  <c r="U818" i="1"/>
  <c r="U822" i="1"/>
  <c r="V822" i="1" s="1"/>
  <c r="W822" i="1" s="1"/>
  <c r="U826" i="1"/>
  <c r="U830" i="1"/>
  <c r="V830" i="1" s="1"/>
  <c r="W830" i="1" s="1"/>
  <c r="U834" i="1"/>
  <c r="V834" i="1" s="1"/>
  <c r="W834" i="1" s="1"/>
  <c r="U838" i="1"/>
  <c r="V838" i="1" s="1"/>
  <c r="W838" i="1" s="1"/>
  <c r="U842" i="1"/>
  <c r="V842" i="1" s="1"/>
  <c r="W842" i="1" s="1"/>
  <c r="U846" i="1"/>
  <c r="U850" i="1"/>
  <c r="V850" i="1" s="1"/>
  <c r="W850" i="1" s="1"/>
  <c r="U854" i="1"/>
  <c r="V854" i="1" s="1"/>
  <c r="W854" i="1" s="1"/>
  <c r="U858" i="1"/>
  <c r="V858" i="1" s="1"/>
  <c r="W858" i="1" s="1"/>
  <c r="U862" i="1"/>
  <c r="U866" i="1"/>
  <c r="U870" i="1"/>
  <c r="U874" i="1"/>
  <c r="U878" i="1"/>
  <c r="V878" i="1" s="1"/>
  <c r="W878" i="1" s="1"/>
  <c r="U882" i="1"/>
  <c r="V882" i="1" s="1"/>
  <c r="W882" i="1" s="1"/>
  <c r="U886" i="1"/>
  <c r="U890" i="1"/>
  <c r="V890" i="1" s="1"/>
  <c r="W890" i="1" s="1"/>
  <c r="U894" i="1"/>
  <c r="U898" i="1"/>
  <c r="U902" i="1"/>
  <c r="U906" i="1"/>
  <c r="V906" i="1" s="1"/>
  <c r="W906" i="1" s="1"/>
  <c r="U910" i="1"/>
  <c r="U946" i="1"/>
  <c r="U950" i="1"/>
  <c r="V950" i="1" s="1"/>
  <c r="W950" i="1" s="1"/>
  <c r="U954" i="1"/>
  <c r="U958" i="1"/>
  <c r="U962" i="1"/>
  <c r="U966" i="1"/>
  <c r="V966" i="1" s="1"/>
  <c r="W966" i="1" s="1"/>
  <c r="U970" i="1"/>
  <c r="U974" i="1"/>
  <c r="U978" i="1"/>
  <c r="V978" i="1" s="1"/>
  <c r="W978" i="1" s="1"/>
  <c r="U982" i="1"/>
  <c r="V982" i="1" s="1"/>
  <c r="W982" i="1" s="1"/>
  <c r="U986" i="1"/>
  <c r="U990" i="1"/>
  <c r="V990" i="1" s="1"/>
  <c r="W990" i="1" s="1"/>
  <c r="U994" i="1"/>
  <c r="U998" i="1"/>
  <c r="U1002" i="1"/>
  <c r="U1006" i="1"/>
  <c r="V1006" i="1" s="1"/>
  <c r="W1006" i="1" s="1"/>
  <c r="U1010" i="1"/>
  <c r="U1014" i="1"/>
  <c r="V1014" i="1" s="1"/>
  <c r="W1014" i="1" s="1"/>
  <c r="U1018" i="1"/>
  <c r="U1022" i="1"/>
  <c r="V1022" i="1" s="1"/>
  <c r="W1022" i="1" s="1"/>
  <c r="I458" i="2"/>
  <c r="J458" i="2" s="1"/>
  <c r="H522" i="1" s="1"/>
  <c r="X522" i="1" s="1"/>
  <c r="I462" i="2"/>
  <c r="J462" i="2" s="1"/>
  <c r="H503" i="1" s="1"/>
  <c r="X503" i="1" s="1"/>
  <c r="I466" i="2"/>
  <c r="J466" i="2" s="1"/>
  <c r="H495" i="1" s="1"/>
  <c r="X495" i="1" s="1"/>
  <c r="I470" i="2"/>
  <c r="J470" i="2" s="1"/>
  <c r="H504" i="1" s="1"/>
  <c r="X504" i="1" s="1"/>
  <c r="I474" i="2"/>
  <c r="J474" i="2" s="1"/>
  <c r="H488" i="1" s="1"/>
  <c r="X488" i="1" s="1"/>
  <c r="I478" i="2"/>
  <c r="J478" i="2" s="1"/>
  <c r="H528" i="1" s="1"/>
  <c r="X528" i="1" s="1"/>
  <c r="I482" i="2"/>
  <c r="J482" i="2" s="1"/>
  <c r="H493" i="1" s="1"/>
  <c r="X493" i="1" s="1"/>
  <c r="I486" i="2"/>
  <c r="J486" i="2" s="1"/>
  <c r="H512" i="1" s="1"/>
  <c r="X512" i="1" s="1"/>
  <c r="I490" i="2"/>
  <c r="J490" i="2" s="1"/>
  <c r="H501" i="1" s="1"/>
  <c r="X501" i="1" s="1"/>
  <c r="I494" i="2"/>
  <c r="J494" i="2" s="1"/>
  <c r="H506" i="1" s="1"/>
  <c r="I498" i="2"/>
  <c r="J498" i="2" s="1"/>
  <c r="H496" i="1" s="1"/>
  <c r="I502" i="2"/>
  <c r="J502" i="2" s="1"/>
  <c r="H485" i="1" s="1"/>
  <c r="I506" i="2"/>
  <c r="J506" i="2" s="1"/>
  <c r="H464" i="1" s="1"/>
  <c r="I510" i="2"/>
  <c r="J510" i="2" s="1"/>
  <c r="H502" i="1" s="1"/>
  <c r="I514" i="2"/>
  <c r="J514" i="2" s="1"/>
  <c r="H467" i="1" s="1"/>
  <c r="I518" i="2"/>
  <c r="J518" i="2" s="1"/>
  <c r="H481" i="1" s="1"/>
  <c r="I522" i="2"/>
  <c r="J522" i="2" s="1"/>
  <c r="H514" i="1" s="1"/>
  <c r="I459" i="2"/>
  <c r="J459" i="2" s="1"/>
  <c r="H508" i="1" s="1"/>
  <c r="X508" i="1" s="1"/>
  <c r="I463" i="2"/>
  <c r="J463" i="2" s="1"/>
  <c r="H484" i="1" s="1"/>
  <c r="X484" i="1" s="1"/>
  <c r="I467" i="2"/>
  <c r="J467" i="2" s="1"/>
  <c r="H489" i="1" s="1"/>
  <c r="X489" i="1" s="1"/>
  <c r="I471" i="2"/>
  <c r="J471" i="2" s="1"/>
  <c r="H492" i="1" s="1"/>
  <c r="X492" i="1" s="1"/>
  <c r="I475" i="2"/>
  <c r="J475" i="2" s="1"/>
  <c r="H526" i="1" s="1"/>
  <c r="X526" i="1" s="1"/>
  <c r="I479" i="2"/>
  <c r="J479" i="2" s="1"/>
  <c r="H472" i="1" s="1"/>
  <c r="X472" i="1" s="1"/>
  <c r="I483" i="2"/>
  <c r="J483" i="2" s="1"/>
  <c r="H521" i="1" s="1"/>
  <c r="X521" i="1" s="1"/>
  <c r="I487" i="2"/>
  <c r="J487" i="2" s="1"/>
  <c r="H482" i="1" s="1"/>
  <c r="X482" i="1" s="1"/>
  <c r="I491" i="2"/>
  <c r="J491" i="2" s="1"/>
  <c r="H494" i="1" s="1"/>
  <c r="X494" i="1" s="1"/>
  <c r="I495" i="2"/>
  <c r="J495" i="2" s="1"/>
  <c r="H474" i="1" s="1"/>
  <c r="I499" i="2"/>
  <c r="J499" i="2" s="1"/>
  <c r="H509" i="1" s="1"/>
  <c r="I503" i="2"/>
  <c r="J503" i="2" s="1"/>
  <c r="H477" i="1" s="1"/>
  <c r="I507" i="2"/>
  <c r="J507" i="2" s="1"/>
  <c r="H500" i="1" s="1"/>
  <c r="I511" i="2"/>
  <c r="J511" i="2" s="1"/>
  <c r="H475" i="1" s="1"/>
  <c r="I515" i="2"/>
  <c r="J515" i="2" s="1"/>
  <c r="H507" i="1" s="1"/>
  <c r="I519" i="2"/>
  <c r="J519" i="2" s="1"/>
  <c r="H463" i="1" s="1"/>
  <c r="I523" i="2"/>
  <c r="J523" i="2" s="1"/>
  <c r="H479" i="1" s="1"/>
  <c r="I460" i="2"/>
  <c r="J460" i="2" s="1"/>
  <c r="H487" i="1" s="1"/>
  <c r="X487" i="1" s="1"/>
  <c r="I464" i="2"/>
  <c r="J464" i="2" s="1"/>
  <c r="H523" i="1" s="1"/>
  <c r="X523" i="1" s="1"/>
  <c r="I468" i="2"/>
  <c r="J468" i="2" s="1"/>
  <c r="H491" i="1" s="1"/>
  <c r="X491" i="1" s="1"/>
  <c r="I472" i="2"/>
  <c r="J472" i="2" s="1"/>
  <c r="H483" i="1" s="1"/>
  <c r="X483" i="1" s="1"/>
  <c r="I476" i="2"/>
  <c r="J476" i="2" s="1"/>
  <c r="H486" i="1" s="1"/>
  <c r="X486" i="1" s="1"/>
  <c r="I480" i="2"/>
  <c r="J480" i="2" s="1"/>
  <c r="H468" i="1" s="1"/>
  <c r="X468" i="1" s="1"/>
  <c r="I484" i="2"/>
  <c r="J484" i="2" s="1"/>
  <c r="H529" i="1" s="1"/>
  <c r="X529" i="1" s="1"/>
  <c r="I488" i="2"/>
  <c r="J488" i="2" s="1"/>
  <c r="H497" i="1" s="1"/>
  <c r="X497" i="1" s="1"/>
  <c r="I492" i="2"/>
  <c r="J492" i="2" s="1"/>
  <c r="H511" i="1" s="1"/>
  <c r="X511" i="1" s="1"/>
  <c r="I496" i="2"/>
  <c r="J496" i="2" s="1"/>
  <c r="H466" i="1" s="1"/>
  <c r="I500" i="2"/>
  <c r="J500" i="2" s="1"/>
  <c r="H527" i="1" s="1"/>
  <c r="I504" i="2"/>
  <c r="J504" i="2" s="1"/>
  <c r="H476" i="1" s="1"/>
  <c r="I508" i="2"/>
  <c r="J508" i="2" s="1"/>
  <c r="H525" i="1" s="1"/>
  <c r="I512" i="2"/>
  <c r="J512" i="2" s="1"/>
  <c r="H520" i="1" s="1"/>
  <c r="I516" i="2"/>
  <c r="J516" i="2" s="1"/>
  <c r="H510" i="1" s="1"/>
  <c r="I520" i="2"/>
  <c r="J520" i="2" s="1"/>
  <c r="H469" i="1" s="1"/>
  <c r="I457" i="2"/>
  <c r="J457" i="2" s="1"/>
  <c r="H473" i="1" s="1"/>
  <c r="X473" i="1" s="1"/>
  <c r="I461" i="2"/>
  <c r="J461" i="2" s="1"/>
  <c r="H515" i="1" s="1"/>
  <c r="X515" i="1" s="1"/>
  <c r="I465" i="2"/>
  <c r="J465" i="2" s="1"/>
  <c r="H471" i="1" s="1"/>
  <c r="X471" i="1" s="1"/>
  <c r="I469" i="2"/>
  <c r="J469" i="2" s="1"/>
  <c r="H518" i="1" s="1"/>
  <c r="X518" i="1" s="1"/>
  <c r="I473" i="2"/>
  <c r="J473" i="2" s="1"/>
  <c r="H524" i="1" s="1"/>
  <c r="X524" i="1" s="1"/>
  <c r="I477" i="2"/>
  <c r="J477" i="2" s="1"/>
  <c r="H498" i="1" s="1"/>
  <c r="X498" i="1" s="1"/>
  <c r="I481" i="2"/>
  <c r="J481" i="2" s="1"/>
  <c r="H505" i="1" s="1"/>
  <c r="X505" i="1" s="1"/>
  <c r="I485" i="2"/>
  <c r="J485" i="2" s="1"/>
  <c r="H499" i="1" s="1"/>
  <c r="X499" i="1" s="1"/>
  <c r="I489" i="2"/>
  <c r="J489" i="2" s="1"/>
  <c r="H478" i="1" s="1"/>
  <c r="X478" i="1" s="1"/>
  <c r="I493" i="2"/>
  <c r="J493" i="2" s="1"/>
  <c r="H465" i="1" s="1"/>
  <c r="I497" i="2"/>
  <c r="J497" i="2" s="1"/>
  <c r="H490" i="1" s="1"/>
  <c r="I501" i="2"/>
  <c r="J501" i="2" s="1"/>
  <c r="H480" i="1" s="1"/>
  <c r="I505" i="2"/>
  <c r="J505" i="2" s="1"/>
  <c r="H516" i="1" s="1"/>
  <c r="I509" i="2"/>
  <c r="J509" i="2" s="1"/>
  <c r="H517" i="1" s="1"/>
  <c r="I513" i="2"/>
  <c r="J513" i="2" s="1"/>
  <c r="H519" i="1" s="1"/>
  <c r="I517" i="2"/>
  <c r="J517" i="2" s="1"/>
  <c r="H513" i="1" s="1"/>
  <c r="I521" i="2"/>
  <c r="J521" i="2" s="1"/>
  <c r="H470" i="1" s="1"/>
  <c r="I398" i="2"/>
  <c r="J398" i="2" s="1"/>
  <c r="H431" i="1" s="1"/>
  <c r="X431" i="1" s="1"/>
  <c r="I402" i="2"/>
  <c r="J402" i="2" s="1"/>
  <c r="H438" i="1" s="1"/>
  <c r="X438" i="1" s="1"/>
  <c r="I406" i="2"/>
  <c r="J406" i="2" s="1"/>
  <c r="H417" i="1" s="1"/>
  <c r="X417" i="1" s="1"/>
  <c r="I410" i="2"/>
  <c r="J410" i="2" s="1"/>
  <c r="H423" i="1" s="1"/>
  <c r="X423" i="1" s="1"/>
  <c r="I414" i="2"/>
  <c r="J414" i="2" s="1"/>
  <c r="H437" i="1" s="1"/>
  <c r="X437" i="1" s="1"/>
  <c r="I418" i="2"/>
  <c r="J418" i="2" s="1"/>
  <c r="H449" i="1" s="1"/>
  <c r="X449" i="1" s="1"/>
  <c r="I422" i="2"/>
  <c r="J422" i="2" s="1"/>
  <c r="H426" i="1" s="1"/>
  <c r="X426" i="1" s="1"/>
  <c r="I426" i="2"/>
  <c r="J426" i="2" s="1"/>
  <c r="H408" i="1" s="1"/>
  <c r="X408" i="1" s="1"/>
  <c r="I430" i="2"/>
  <c r="J430" i="2" s="1"/>
  <c r="H439" i="1" s="1"/>
  <c r="X439" i="1" s="1"/>
  <c r="I434" i="2"/>
  <c r="J434" i="2" s="1"/>
  <c r="H419" i="1" s="1"/>
  <c r="I438" i="2"/>
  <c r="J438" i="2" s="1"/>
  <c r="H443" i="1" s="1"/>
  <c r="I442" i="2"/>
  <c r="J442" i="2" s="1"/>
  <c r="H416" i="1" s="1"/>
  <c r="I446" i="2"/>
  <c r="J446" i="2" s="1"/>
  <c r="H405" i="1" s="1"/>
  <c r="I450" i="2"/>
  <c r="J450" i="2" s="1"/>
  <c r="H433" i="1" s="1"/>
  <c r="I454" i="2"/>
  <c r="J454" i="2" s="1"/>
  <c r="H457" i="1" s="1"/>
  <c r="I399" i="2"/>
  <c r="J399" i="2" s="1"/>
  <c r="H428" i="1" s="1"/>
  <c r="X428" i="1" s="1"/>
  <c r="I403" i="2"/>
  <c r="J403" i="2" s="1"/>
  <c r="H461" i="1" s="1"/>
  <c r="X461" i="1" s="1"/>
  <c r="I407" i="2"/>
  <c r="J407" i="2" s="1"/>
  <c r="H432" i="1" s="1"/>
  <c r="X432" i="1" s="1"/>
  <c r="I411" i="2"/>
  <c r="J411" i="2" s="1"/>
  <c r="H413" i="1" s="1"/>
  <c r="X413" i="1" s="1"/>
  <c r="I415" i="2"/>
  <c r="J415" i="2" s="1"/>
  <c r="H455" i="1" s="1"/>
  <c r="X455" i="1" s="1"/>
  <c r="I419" i="2"/>
  <c r="J419" i="2" s="1"/>
  <c r="H451" i="1" s="1"/>
  <c r="X451" i="1" s="1"/>
  <c r="I423" i="2"/>
  <c r="J423" i="2" s="1"/>
  <c r="H427" i="1" s="1"/>
  <c r="X427" i="1" s="1"/>
  <c r="I427" i="2"/>
  <c r="J427" i="2" s="1"/>
  <c r="H460" i="1" s="1"/>
  <c r="X460" i="1" s="1"/>
  <c r="I431" i="2"/>
  <c r="J431" i="2" s="1"/>
  <c r="H403" i="1" s="1"/>
  <c r="X403" i="1" s="1"/>
  <c r="I435" i="2"/>
  <c r="J435" i="2" s="1"/>
  <c r="H410" i="1" s="1"/>
  <c r="I439" i="2"/>
  <c r="J439" i="2" s="1"/>
  <c r="H421" i="1" s="1"/>
  <c r="I443" i="2"/>
  <c r="J443" i="2" s="1"/>
  <c r="H440" i="1" s="1"/>
  <c r="I447" i="2"/>
  <c r="J447" i="2" s="1"/>
  <c r="H444" i="1" s="1"/>
  <c r="I451" i="2"/>
  <c r="J451" i="2" s="1"/>
  <c r="H459" i="1" s="1"/>
  <c r="I455" i="2"/>
  <c r="J455" i="2" s="1"/>
  <c r="H407" i="1" s="1"/>
  <c r="I400" i="2"/>
  <c r="J400" i="2" s="1"/>
  <c r="H404" i="1" s="1"/>
  <c r="X404" i="1" s="1"/>
  <c r="I404" i="2"/>
  <c r="J404" i="2" s="1"/>
  <c r="H445" i="1" s="1"/>
  <c r="X445" i="1" s="1"/>
  <c r="I408" i="2"/>
  <c r="J408" i="2" s="1"/>
  <c r="H409" i="1" s="1"/>
  <c r="X409" i="1" s="1"/>
  <c r="I412" i="2"/>
  <c r="J412" i="2" s="1"/>
  <c r="H425" i="1" s="1"/>
  <c r="X425" i="1" s="1"/>
  <c r="I416" i="2"/>
  <c r="J416" i="2" s="1"/>
  <c r="H429" i="1" s="1"/>
  <c r="X429" i="1" s="1"/>
  <c r="I420" i="2"/>
  <c r="J420" i="2" s="1"/>
  <c r="H448" i="1" s="1"/>
  <c r="X448" i="1" s="1"/>
  <c r="I424" i="2"/>
  <c r="J424" i="2" s="1"/>
  <c r="H446" i="1" s="1"/>
  <c r="X446" i="1" s="1"/>
  <c r="I428" i="2"/>
  <c r="J428" i="2" s="1"/>
  <c r="H411" i="1" s="1"/>
  <c r="X411" i="1" s="1"/>
  <c r="I432" i="2"/>
  <c r="J432" i="2" s="1"/>
  <c r="H453" i="1" s="1"/>
  <c r="X453" i="1" s="1"/>
  <c r="I436" i="2"/>
  <c r="J436" i="2" s="1"/>
  <c r="H422" i="1" s="1"/>
  <c r="I440" i="2"/>
  <c r="J440" i="2" s="1"/>
  <c r="H420" i="1" s="1"/>
  <c r="I444" i="2"/>
  <c r="J444" i="2" s="1"/>
  <c r="H435" i="1" s="1"/>
  <c r="I448" i="2"/>
  <c r="J448" i="2" s="1"/>
  <c r="H450" i="1" s="1"/>
  <c r="I452" i="2"/>
  <c r="J452" i="2" s="1"/>
  <c r="H458" i="1" s="1"/>
  <c r="I456" i="2"/>
  <c r="J456" i="2" s="1"/>
  <c r="H434" i="1" s="1"/>
  <c r="I397" i="2"/>
  <c r="J397" i="2" s="1"/>
  <c r="H418" i="1" s="1"/>
  <c r="X418" i="1" s="1"/>
  <c r="I401" i="2"/>
  <c r="J401" i="2" s="1"/>
  <c r="H462" i="1" s="1"/>
  <c r="X462" i="1" s="1"/>
  <c r="I405" i="2"/>
  <c r="J405" i="2" s="1"/>
  <c r="H406" i="1" s="1"/>
  <c r="X406" i="1" s="1"/>
  <c r="I409" i="2"/>
  <c r="J409" i="2" s="1"/>
  <c r="H452" i="1" s="1"/>
  <c r="X452" i="1" s="1"/>
  <c r="I413" i="2"/>
  <c r="J413" i="2" s="1"/>
  <c r="H415" i="1" s="1"/>
  <c r="X415" i="1" s="1"/>
  <c r="I417" i="2"/>
  <c r="J417" i="2" s="1"/>
  <c r="H414" i="1" s="1"/>
  <c r="X414" i="1" s="1"/>
  <c r="I421" i="2"/>
  <c r="J421" i="2" s="1"/>
  <c r="H456" i="1" s="1"/>
  <c r="X456" i="1" s="1"/>
  <c r="I425" i="2"/>
  <c r="J425" i="2" s="1"/>
  <c r="H442" i="1" s="1"/>
  <c r="X442" i="1" s="1"/>
  <c r="I429" i="2"/>
  <c r="J429" i="2" s="1"/>
  <c r="H441" i="1" s="1"/>
  <c r="X441" i="1" s="1"/>
  <c r="I433" i="2"/>
  <c r="J433" i="2" s="1"/>
  <c r="H430" i="1" s="1"/>
  <c r="I437" i="2"/>
  <c r="J437" i="2" s="1"/>
  <c r="H412" i="1" s="1"/>
  <c r="I441" i="2"/>
  <c r="J441" i="2" s="1"/>
  <c r="H424" i="1" s="1"/>
  <c r="I445" i="2"/>
  <c r="J445" i="2" s="1"/>
  <c r="H454" i="1" s="1"/>
  <c r="I449" i="2"/>
  <c r="J449" i="2" s="1"/>
  <c r="H447" i="1" s="1"/>
  <c r="I453" i="2"/>
  <c r="J453" i="2" s="1"/>
  <c r="H436" i="1" s="1"/>
  <c r="I1066" i="2"/>
  <c r="J1066" i="2" s="1"/>
  <c r="H1031" i="1" s="1"/>
  <c r="I1062" i="2"/>
  <c r="J1062" i="2" s="1"/>
  <c r="H997" i="1" s="1"/>
  <c r="I1058" i="2"/>
  <c r="J1058" i="2" s="1"/>
  <c r="H1059" i="1" s="1"/>
  <c r="I1054" i="2"/>
  <c r="J1054" i="2" s="1"/>
  <c r="H1042" i="1" s="1"/>
  <c r="I1050" i="2"/>
  <c r="J1050" i="2" s="1"/>
  <c r="H1035" i="1" s="1"/>
  <c r="I1046" i="2"/>
  <c r="J1046" i="2" s="1"/>
  <c r="H1026" i="1" s="1"/>
  <c r="I1042" i="2"/>
  <c r="J1042" i="2" s="1"/>
  <c r="H1048" i="1" s="1"/>
  <c r="I1038" i="2"/>
  <c r="J1038" i="2" s="1"/>
  <c r="H1014" i="1" s="1"/>
  <c r="I1034" i="2"/>
  <c r="J1034" i="2" s="1"/>
  <c r="H1028" i="1" s="1"/>
  <c r="I1030" i="2"/>
  <c r="J1030" i="2" s="1"/>
  <c r="H1062" i="1" s="1"/>
  <c r="I1023" i="2"/>
  <c r="J1023" i="2" s="1"/>
  <c r="H1065" i="1" s="1"/>
  <c r="I963" i="2"/>
  <c r="J963" i="2" s="1"/>
  <c r="H1049" i="1" s="1"/>
  <c r="X1049" i="1" s="1"/>
  <c r="I967" i="2"/>
  <c r="J967" i="2" s="1"/>
  <c r="H1021" i="1" s="1"/>
  <c r="X1021" i="1" s="1"/>
  <c r="I971" i="2"/>
  <c r="J971" i="2" s="1"/>
  <c r="H976" i="1" s="1"/>
  <c r="X976" i="1" s="1"/>
  <c r="I975" i="2"/>
  <c r="J975" i="2" s="1"/>
  <c r="H1052" i="1" s="1"/>
  <c r="X1052" i="1" s="1"/>
  <c r="I979" i="2"/>
  <c r="J979" i="2" s="1"/>
  <c r="H1011" i="1" s="1"/>
  <c r="X1011" i="1" s="1"/>
  <c r="I983" i="2"/>
  <c r="J983" i="2" s="1"/>
  <c r="H1020" i="1" s="1"/>
  <c r="X1020" i="1" s="1"/>
  <c r="I987" i="2"/>
  <c r="J987" i="2" s="1"/>
  <c r="H1010" i="1" s="1"/>
  <c r="X1010" i="1" s="1"/>
  <c r="I991" i="2"/>
  <c r="J991" i="2" s="1"/>
  <c r="H1002" i="1" s="1"/>
  <c r="X1002" i="1" s="1"/>
  <c r="I995" i="2"/>
  <c r="J995" i="2" s="1"/>
  <c r="H1053" i="1" s="1"/>
  <c r="X1053" i="1" s="1"/>
  <c r="I999" i="2"/>
  <c r="J999" i="2" s="1"/>
  <c r="H1023" i="1" s="1"/>
  <c r="X1023" i="1" s="1"/>
  <c r="I1003" i="2"/>
  <c r="J1003" i="2" s="1"/>
  <c r="H1005" i="1" s="1"/>
  <c r="X1005" i="1" s="1"/>
  <c r="I960" i="2"/>
  <c r="J960" i="2" s="1"/>
  <c r="H1027" i="1" s="1"/>
  <c r="X1027" i="1" s="1"/>
  <c r="I964" i="2"/>
  <c r="J964" i="2" s="1"/>
  <c r="H1039" i="1" s="1"/>
  <c r="X1039" i="1" s="1"/>
  <c r="I968" i="2"/>
  <c r="J968" i="2" s="1"/>
  <c r="H1072" i="1" s="1"/>
  <c r="X1072" i="1" s="1"/>
  <c r="I972" i="2"/>
  <c r="J972" i="2" s="1"/>
  <c r="H992" i="1" s="1"/>
  <c r="X992" i="1" s="1"/>
  <c r="I976" i="2"/>
  <c r="J976" i="2" s="1"/>
  <c r="H968" i="1" s="1"/>
  <c r="X968" i="1" s="1"/>
  <c r="I980" i="2"/>
  <c r="J980" i="2" s="1"/>
  <c r="H984" i="1" s="1"/>
  <c r="X984" i="1" s="1"/>
  <c r="I984" i="2"/>
  <c r="J984" i="2" s="1"/>
  <c r="H988" i="1" s="1"/>
  <c r="X988" i="1" s="1"/>
  <c r="I988" i="2"/>
  <c r="J988" i="2" s="1"/>
  <c r="H1017" i="1" s="1"/>
  <c r="X1017" i="1" s="1"/>
  <c r="I992" i="2"/>
  <c r="J992" i="2" s="1"/>
  <c r="H1051" i="1" s="1"/>
  <c r="X1051" i="1" s="1"/>
  <c r="I996" i="2"/>
  <c r="J996" i="2" s="1"/>
  <c r="H999" i="1" s="1"/>
  <c r="X999" i="1" s="1"/>
  <c r="I1000" i="2"/>
  <c r="J1000" i="2" s="1"/>
  <c r="H1041" i="1" s="1"/>
  <c r="X1041" i="1" s="1"/>
  <c r="I1004" i="2"/>
  <c r="J1004" i="2" s="1"/>
  <c r="H974" i="1" s="1"/>
  <c r="X974" i="1" s="1"/>
  <c r="I1008" i="2"/>
  <c r="J1008" i="2" s="1"/>
  <c r="H1007" i="1" s="1"/>
  <c r="X1007" i="1" s="1"/>
  <c r="I961" i="2"/>
  <c r="J961" i="2" s="1"/>
  <c r="H1004" i="1" s="1"/>
  <c r="X1004" i="1" s="1"/>
  <c r="I965" i="2"/>
  <c r="J965" i="2" s="1"/>
  <c r="H1013" i="1" s="1"/>
  <c r="X1013" i="1" s="1"/>
  <c r="I969" i="2"/>
  <c r="J969" i="2" s="1"/>
  <c r="H1037" i="1" s="1"/>
  <c r="X1037" i="1" s="1"/>
  <c r="I973" i="2"/>
  <c r="J973" i="2" s="1"/>
  <c r="H1050" i="1" s="1"/>
  <c r="X1050" i="1" s="1"/>
  <c r="I977" i="2"/>
  <c r="J977" i="2" s="1"/>
  <c r="H1063" i="1" s="1"/>
  <c r="X1063" i="1" s="1"/>
  <c r="I981" i="2"/>
  <c r="J981" i="2" s="1"/>
  <c r="H1066" i="1" s="1"/>
  <c r="X1066" i="1" s="1"/>
  <c r="I985" i="2"/>
  <c r="J985" i="2" s="1"/>
  <c r="H1034" i="1" s="1"/>
  <c r="X1034" i="1" s="1"/>
  <c r="I989" i="2"/>
  <c r="J989" i="2" s="1"/>
  <c r="H1015" i="1" s="1"/>
  <c r="X1015" i="1" s="1"/>
  <c r="I993" i="2"/>
  <c r="J993" i="2" s="1"/>
  <c r="H1008" i="1" s="1"/>
  <c r="X1008" i="1" s="1"/>
  <c r="I997" i="2"/>
  <c r="J997" i="2" s="1"/>
  <c r="H1024" i="1" s="1"/>
  <c r="X1024" i="1" s="1"/>
  <c r="I1001" i="2"/>
  <c r="J1001" i="2" s="1"/>
  <c r="H991" i="1" s="1"/>
  <c r="X991" i="1" s="1"/>
  <c r="I1005" i="2"/>
  <c r="J1005" i="2" s="1"/>
  <c r="H1036" i="1" s="1"/>
  <c r="X1036" i="1" s="1"/>
  <c r="I1009" i="2"/>
  <c r="J1009" i="2" s="1"/>
  <c r="H1054" i="1" s="1"/>
  <c r="X1054" i="1" s="1"/>
  <c r="I1013" i="2"/>
  <c r="J1013" i="2" s="1"/>
  <c r="H996" i="1" s="1"/>
  <c r="X996" i="1" s="1"/>
  <c r="I1017" i="2"/>
  <c r="J1017" i="2" s="1"/>
  <c r="H1030" i="1" s="1"/>
  <c r="X1030" i="1" s="1"/>
  <c r="I1021" i="2"/>
  <c r="J1021" i="2" s="1"/>
  <c r="H1047" i="1" s="1"/>
  <c r="I1025" i="2"/>
  <c r="J1025" i="2" s="1"/>
  <c r="H982" i="1" s="1"/>
  <c r="I1029" i="2"/>
  <c r="J1029" i="2" s="1"/>
  <c r="H985" i="1" s="1"/>
  <c r="I962" i="2"/>
  <c r="J962" i="2" s="1"/>
  <c r="H970" i="1" s="1"/>
  <c r="X970" i="1" s="1"/>
  <c r="I966" i="2"/>
  <c r="J966" i="2" s="1"/>
  <c r="H1060" i="1" s="1"/>
  <c r="X1060" i="1" s="1"/>
  <c r="I970" i="2"/>
  <c r="J970" i="2" s="1"/>
  <c r="H972" i="1" s="1"/>
  <c r="X972" i="1" s="1"/>
  <c r="I974" i="2"/>
  <c r="J974" i="2" s="1"/>
  <c r="H1009" i="1" s="1"/>
  <c r="X1009" i="1" s="1"/>
  <c r="I978" i="2"/>
  <c r="J978" i="2" s="1"/>
  <c r="H998" i="1" s="1"/>
  <c r="X998" i="1" s="1"/>
  <c r="I982" i="2"/>
  <c r="J982" i="2" s="1"/>
  <c r="H1018" i="1" s="1"/>
  <c r="X1018" i="1" s="1"/>
  <c r="I986" i="2"/>
  <c r="J986" i="2" s="1"/>
  <c r="H1070" i="1" s="1"/>
  <c r="X1070" i="1" s="1"/>
  <c r="I990" i="2"/>
  <c r="J990" i="2" s="1"/>
  <c r="H1019" i="1" s="1"/>
  <c r="X1019" i="1" s="1"/>
  <c r="I994" i="2"/>
  <c r="J994" i="2" s="1"/>
  <c r="H1064" i="1" s="1"/>
  <c r="X1064" i="1" s="1"/>
  <c r="I998" i="2"/>
  <c r="J998" i="2" s="1"/>
  <c r="H1040" i="1" s="1"/>
  <c r="X1040" i="1" s="1"/>
  <c r="I1002" i="2"/>
  <c r="J1002" i="2" s="1"/>
  <c r="H993" i="1" s="1"/>
  <c r="X993" i="1" s="1"/>
  <c r="I1006" i="2"/>
  <c r="J1006" i="2" s="1"/>
  <c r="H986" i="1" s="1"/>
  <c r="X986" i="1" s="1"/>
  <c r="I1010" i="2"/>
  <c r="J1010" i="2" s="1"/>
  <c r="H967" i="1" s="1"/>
  <c r="X967" i="1" s="1"/>
  <c r="I1014" i="2"/>
  <c r="J1014" i="2" s="1"/>
  <c r="H973" i="1" s="1"/>
  <c r="X973" i="1" s="1"/>
  <c r="I1018" i="2"/>
  <c r="J1018" i="2" s="1"/>
  <c r="H981" i="1" s="1"/>
  <c r="X981" i="1" s="1"/>
  <c r="I1022" i="2"/>
  <c r="J1022" i="2" s="1"/>
  <c r="H1025" i="1" s="1"/>
  <c r="I1026" i="2"/>
  <c r="J1026" i="2" s="1"/>
  <c r="H1032" i="1" s="1"/>
  <c r="I907" i="2"/>
  <c r="J907" i="2" s="1"/>
  <c r="H938" i="1" s="1"/>
  <c r="X938" i="1" s="1"/>
  <c r="I911" i="2"/>
  <c r="J911" i="2" s="1"/>
  <c r="H946" i="1" s="1"/>
  <c r="X946" i="1" s="1"/>
  <c r="I915" i="2"/>
  <c r="J915" i="2" s="1"/>
  <c r="H951" i="1" s="1"/>
  <c r="X951" i="1" s="1"/>
  <c r="I919" i="2"/>
  <c r="J919" i="2" s="1"/>
  <c r="H939" i="1" s="1"/>
  <c r="X939" i="1" s="1"/>
  <c r="I923" i="2"/>
  <c r="J923" i="2" s="1"/>
  <c r="H953" i="1" s="1"/>
  <c r="X953" i="1" s="1"/>
  <c r="I927" i="2"/>
  <c r="J927" i="2" s="1"/>
  <c r="H947" i="1" s="1"/>
  <c r="X947" i="1" s="1"/>
  <c r="I931" i="2"/>
  <c r="J931" i="2" s="1"/>
  <c r="H945" i="1" s="1"/>
  <c r="X945" i="1" s="1"/>
  <c r="I935" i="2"/>
  <c r="J935" i="2" s="1"/>
  <c r="H957" i="1" s="1"/>
  <c r="I939" i="2"/>
  <c r="J939" i="2" s="1"/>
  <c r="H960" i="1" s="1"/>
  <c r="I943" i="2"/>
  <c r="J943" i="2" s="1"/>
  <c r="H927" i="1" s="1"/>
  <c r="I947" i="2"/>
  <c r="J947" i="2" s="1"/>
  <c r="H940" i="1" s="1"/>
  <c r="I951" i="2"/>
  <c r="J951" i="2" s="1"/>
  <c r="H949" i="1" s="1"/>
  <c r="I955" i="2"/>
  <c r="J955" i="2" s="1"/>
  <c r="H937" i="1" s="1"/>
  <c r="I959" i="2"/>
  <c r="J959" i="2" s="1"/>
  <c r="H964" i="1" s="1"/>
  <c r="I904" i="2"/>
  <c r="J904" i="2" s="1"/>
  <c r="H942" i="1" s="1"/>
  <c r="X942" i="1" s="1"/>
  <c r="I908" i="2"/>
  <c r="J908" i="2" s="1"/>
  <c r="H914" i="1" s="1"/>
  <c r="X914" i="1" s="1"/>
  <c r="I912" i="2"/>
  <c r="J912" i="2" s="1"/>
  <c r="H924" i="1" s="1"/>
  <c r="X924" i="1" s="1"/>
  <c r="I916" i="2"/>
  <c r="J916" i="2" s="1"/>
  <c r="H918" i="1" s="1"/>
  <c r="X918" i="1" s="1"/>
  <c r="I920" i="2"/>
  <c r="J920" i="2" s="1"/>
  <c r="H932" i="1" s="1"/>
  <c r="X932" i="1" s="1"/>
  <c r="I924" i="2"/>
  <c r="J924" i="2" s="1"/>
  <c r="H930" i="1" s="1"/>
  <c r="X930" i="1" s="1"/>
  <c r="I928" i="2"/>
  <c r="J928" i="2" s="1"/>
  <c r="H963" i="1" s="1"/>
  <c r="X963" i="1" s="1"/>
  <c r="I932" i="2"/>
  <c r="J932" i="2" s="1"/>
  <c r="H922" i="1" s="1"/>
  <c r="X922" i="1" s="1"/>
  <c r="I936" i="2"/>
  <c r="J936" i="2" s="1"/>
  <c r="H934" i="1" s="1"/>
  <c r="I940" i="2"/>
  <c r="J940" i="2" s="1"/>
  <c r="H916" i="1" s="1"/>
  <c r="I944" i="2"/>
  <c r="J944" i="2" s="1"/>
  <c r="I948" i="2"/>
  <c r="J948" i="2" s="1"/>
  <c r="H935" i="1" s="1"/>
  <c r="I952" i="2"/>
  <c r="J952" i="2" s="1"/>
  <c r="H919" i="1" s="1"/>
  <c r="I956" i="2"/>
  <c r="J956" i="2" s="1"/>
  <c r="H915" i="1" s="1"/>
  <c r="I905" i="2"/>
  <c r="J905" i="2" s="1"/>
  <c r="I909" i="2"/>
  <c r="J909" i="2" s="1"/>
  <c r="H943" i="1" s="1"/>
  <c r="X943" i="1" s="1"/>
  <c r="I913" i="2"/>
  <c r="J913" i="2" s="1"/>
  <c r="H954" i="1" s="1"/>
  <c r="X954" i="1" s="1"/>
  <c r="I917" i="2"/>
  <c r="J917" i="2" s="1"/>
  <c r="H958" i="1" s="1"/>
  <c r="X958" i="1" s="1"/>
  <c r="I921" i="2"/>
  <c r="J921" i="2" s="1"/>
  <c r="H910" i="1" s="1"/>
  <c r="X910" i="1" s="1"/>
  <c r="I925" i="2"/>
  <c r="J925" i="2" s="1"/>
  <c r="H917" i="1" s="1"/>
  <c r="X917" i="1" s="1"/>
  <c r="I929" i="2"/>
  <c r="J929" i="2" s="1"/>
  <c r="H959" i="1" s="1"/>
  <c r="X959" i="1" s="1"/>
  <c r="I933" i="2"/>
  <c r="J933" i="2" s="1"/>
  <c r="H929" i="1" s="1"/>
  <c r="X929" i="1" s="1"/>
  <c r="I937" i="2"/>
  <c r="J937" i="2" s="1"/>
  <c r="H952" i="1" s="1"/>
  <c r="I941" i="2"/>
  <c r="J941" i="2" s="1"/>
  <c r="H928" i="1" s="1"/>
  <c r="I945" i="2"/>
  <c r="J945" i="2" s="1"/>
  <c r="H961" i="1" s="1"/>
  <c r="I949" i="2"/>
  <c r="J949" i="2" s="1"/>
  <c r="H936" i="1" s="1"/>
  <c r="I953" i="2"/>
  <c r="J953" i="2" s="1"/>
  <c r="H921" i="1" s="1"/>
  <c r="I957" i="2"/>
  <c r="J957" i="2" s="1"/>
  <c r="H913" i="1" s="1"/>
  <c r="I906" i="2"/>
  <c r="J906" i="2" s="1"/>
  <c r="H920" i="1" s="1"/>
  <c r="X920" i="1" s="1"/>
  <c r="I910" i="2"/>
  <c r="J910" i="2" s="1"/>
  <c r="H965" i="1" s="1"/>
  <c r="X965" i="1" s="1"/>
  <c r="I914" i="2"/>
  <c r="J914" i="2" s="1"/>
  <c r="H956" i="1" s="1"/>
  <c r="X956" i="1" s="1"/>
  <c r="I918" i="2"/>
  <c r="J918" i="2" s="1"/>
  <c r="H933" i="1" s="1"/>
  <c r="X933" i="1" s="1"/>
  <c r="I922" i="2"/>
  <c r="J922" i="2" s="1"/>
  <c r="H911" i="1" s="1"/>
  <c r="X911" i="1" s="1"/>
  <c r="I926" i="2"/>
  <c r="J926" i="2" s="1"/>
  <c r="H912" i="1" s="1"/>
  <c r="X912" i="1" s="1"/>
  <c r="I930" i="2"/>
  <c r="J930" i="2" s="1"/>
  <c r="H941" i="1" s="1"/>
  <c r="X941" i="1" s="1"/>
  <c r="I934" i="2"/>
  <c r="J934" i="2" s="1"/>
  <c r="H926" i="1" s="1"/>
  <c r="I938" i="2"/>
  <c r="J938" i="2" s="1"/>
  <c r="H923" i="1" s="1"/>
  <c r="I942" i="2"/>
  <c r="J942" i="2" s="1"/>
  <c r="H950" i="1" s="1"/>
  <c r="I946" i="2"/>
  <c r="J946" i="2" s="1"/>
  <c r="H931" i="1" s="1"/>
  <c r="I950" i="2"/>
  <c r="J950" i="2" s="1"/>
  <c r="H944" i="1" s="1"/>
  <c r="I954" i="2"/>
  <c r="J954" i="2" s="1"/>
  <c r="H925" i="1" s="1"/>
  <c r="I958" i="2"/>
  <c r="J958" i="2" s="1"/>
  <c r="H948" i="1" s="1"/>
  <c r="I783" i="2"/>
  <c r="J783" i="2" s="1"/>
  <c r="H818" i="1" s="1"/>
  <c r="X818" i="1" s="1"/>
  <c r="I787" i="2"/>
  <c r="J787" i="2" s="1"/>
  <c r="H804" i="1" s="1"/>
  <c r="X804" i="1" s="1"/>
  <c r="I791" i="2"/>
  <c r="J791" i="2" s="1"/>
  <c r="H791" i="1" s="1"/>
  <c r="X791" i="1" s="1"/>
  <c r="I795" i="2"/>
  <c r="J795" i="2" s="1"/>
  <c r="H809" i="1" s="1"/>
  <c r="X809" i="1" s="1"/>
  <c r="I799" i="2"/>
  <c r="J799" i="2" s="1"/>
  <c r="H812" i="1" s="1"/>
  <c r="X812" i="1" s="1"/>
  <c r="I803" i="2"/>
  <c r="J803" i="2" s="1"/>
  <c r="H803" i="1" s="1"/>
  <c r="X803" i="1" s="1"/>
  <c r="I807" i="2"/>
  <c r="J807" i="2" s="1"/>
  <c r="H792" i="1" s="1"/>
  <c r="I811" i="2"/>
  <c r="J811" i="2" s="1"/>
  <c r="H790" i="1" s="1"/>
  <c r="I815" i="2"/>
  <c r="J815" i="2" s="1"/>
  <c r="H833" i="1" s="1"/>
  <c r="I819" i="2"/>
  <c r="J819" i="2" s="1"/>
  <c r="H805" i="1" s="1"/>
  <c r="I823" i="2"/>
  <c r="J823" i="2" s="1"/>
  <c r="H794" i="1" s="1"/>
  <c r="I827" i="2"/>
  <c r="J827" i="2" s="1"/>
  <c r="H832" i="1" s="1"/>
  <c r="I780" i="2"/>
  <c r="J780" i="2" s="1"/>
  <c r="H826" i="1" s="1"/>
  <c r="X826" i="1" s="1"/>
  <c r="I784" i="2"/>
  <c r="J784" i="2" s="1"/>
  <c r="H796" i="1" s="1"/>
  <c r="X796" i="1" s="1"/>
  <c r="I788" i="2"/>
  <c r="J788" i="2" s="1"/>
  <c r="H797" i="1" s="1"/>
  <c r="X797" i="1" s="1"/>
  <c r="I792" i="2"/>
  <c r="J792" i="2" s="1"/>
  <c r="H829" i="1" s="1"/>
  <c r="X829" i="1" s="1"/>
  <c r="I796" i="2"/>
  <c r="J796" i="2" s="1"/>
  <c r="H787" i="1" s="1"/>
  <c r="X787" i="1" s="1"/>
  <c r="I800" i="2"/>
  <c r="J800" i="2" s="1"/>
  <c r="H814" i="1" s="1"/>
  <c r="X814" i="1" s="1"/>
  <c r="I804" i="2"/>
  <c r="J804" i="2" s="1"/>
  <c r="H825" i="1" s="1"/>
  <c r="I808" i="2"/>
  <c r="J808" i="2" s="1"/>
  <c r="H807" i="1" s="1"/>
  <c r="I812" i="2"/>
  <c r="J812" i="2" s="1"/>
  <c r="H789" i="1" s="1"/>
  <c r="I816" i="2"/>
  <c r="J816" i="2" s="1"/>
  <c r="H793" i="1" s="1"/>
  <c r="I820" i="2"/>
  <c r="J820" i="2" s="1"/>
  <c r="H808" i="1" s="1"/>
  <c r="I824" i="2"/>
  <c r="J824" i="2" s="1"/>
  <c r="H821" i="1" s="1"/>
  <c r="I828" i="2"/>
  <c r="J828" i="2" s="1"/>
  <c r="H801" i="1" s="1"/>
  <c r="I781" i="2"/>
  <c r="J781" i="2" s="1"/>
  <c r="H806" i="1" s="1"/>
  <c r="X806" i="1" s="1"/>
  <c r="I785" i="2"/>
  <c r="J785" i="2" s="1"/>
  <c r="H795" i="1" s="1"/>
  <c r="X795" i="1" s="1"/>
  <c r="I789" i="2"/>
  <c r="J789" i="2" s="1"/>
  <c r="H835" i="1" s="1"/>
  <c r="X835" i="1" s="1"/>
  <c r="I793" i="2"/>
  <c r="J793" i="2" s="1"/>
  <c r="H786" i="1" s="1"/>
  <c r="X786" i="1" s="1"/>
  <c r="I797" i="2"/>
  <c r="J797" i="2" s="1"/>
  <c r="H827" i="1" s="1"/>
  <c r="X827" i="1" s="1"/>
  <c r="I801" i="2"/>
  <c r="J801" i="2" s="1"/>
  <c r="H820" i="1" s="1"/>
  <c r="X820" i="1" s="1"/>
  <c r="I805" i="2"/>
  <c r="J805" i="2" s="1"/>
  <c r="H813" i="1" s="1"/>
  <c r="I809" i="2"/>
  <c r="J809" i="2" s="1"/>
  <c r="H819" i="1" s="1"/>
  <c r="I813" i="2"/>
  <c r="J813" i="2" s="1"/>
  <c r="H810" i="1" s="1"/>
  <c r="I817" i="2"/>
  <c r="J817" i="2" s="1"/>
  <c r="H824" i="1" s="1"/>
  <c r="I821" i="2"/>
  <c r="J821" i="2" s="1"/>
  <c r="H831" i="1" s="1"/>
  <c r="I825" i="2"/>
  <c r="J825" i="2" s="1"/>
  <c r="H800" i="1" s="1"/>
  <c r="I829" i="2"/>
  <c r="J829" i="2" s="1"/>
  <c r="H799" i="1" s="1"/>
  <c r="I782" i="2"/>
  <c r="J782" i="2" s="1"/>
  <c r="H828" i="1" s="1"/>
  <c r="X828" i="1" s="1"/>
  <c r="I786" i="2"/>
  <c r="J786" i="2" s="1"/>
  <c r="H802" i="1" s="1"/>
  <c r="X802" i="1" s="1"/>
  <c r="I790" i="2"/>
  <c r="J790" i="2" s="1"/>
  <c r="H788" i="1" s="1"/>
  <c r="X788" i="1" s="1"/>
  <c r="I794" i="2"/>
  <c r="J794" i="2" s="1"/>
  <c r="H798" i="1" s="1"/>
  <c r="X798" i="1" s="1"/>
  <c r="I798" i="2"/>
  <c r="J798" i="2" s="1"/>
  <c r="H811" i="1" s="1"/>
  <c r="X811" i="1" s="1"/>
  <c r="I802" i="2"/>
  <c r="J802" i="2" s="1"/>
  <c r="H816" i="1" s="1"/>
  <c r="X816" i="1" s="1"/>
  <c r="I806" i="2"/>
  <c r="J806" i="2" s="1"/>
  <c r="H823" i="1" s="1"/>
  <c r="I810" i="2"/>
  <c r="J810" i="2" s="1"/>
  <c r="H822" i="1" s="1"/>
  <c r="I814" i="2"/>
  <c r="J814" i="2" s="1"/>
  <c r="I818" i="2"/>
  <c r="J818" i="2" s="1"/>
  <c r="I822" i="2"/>
  <c r="J822" i="2" s="1"/>
  <c r="H815" i="1" s="1"/>
  <c r="I826" i="2"/>
  <c r="J826" i="2" s="1"/>
  <c r="H830" i="1" s="1"/>
  <c r="I526" i="2"/>
  <c r="J526" i="2" s="1"/>
  <c r="H731" i="1" s="1"/>
  <c r="X731" i="1" s="1"/>
  <c r="I530" i="2"/>
  <c r="J530" i="2" s="1"/>
  <c r="H609" i="1" s="1"/>
  <c r="X609" i="1" s="1"/>
  <c r="I534" i="2"/>
  <c r="J534" i="2" s="1"/>
  <c r="H660" i="1" s="1"/>
  <c r="X660" i="1" s="1"/>
  <c r="I538" i="2"/>
  <c r="J538" i="2" s="1"/>
  <c r="H698" i="1" s="1"/>
  <c r="X698" i="1" s="1"/>
  <c r="I542" i="2"/>
  <c r="J542" i="2" s="1"/>
  <c r="H631" i="1" s="1"/>
  <c r="X631" i="1" s="1"/>
  <c r="I546" i="2"/>
  <c r="J546" i="2" s="1"/>
  <c r="H725" i="1" s="1"/>
  <c r="X725" i="1" s="1"/>
  <c r="I550" i="2"/>
  <c r="J550" i="2" s="1"/>
  <c r="H574" i="1" s="1"/>
  <c r="X574" i="1" s="1"/>
  <c r="I554" i="2"/>
  <c r="J554" i="2" s="1"/>
  <c r="H576" i="1" s="1"/>
  <c r="X576" i="1" s="1"/>
  <c r="I558" i="2"/>
  <c r="J558" i="2" s="1"/>
  <c r="H538" i="1" s="1"/>
  <c r="X538" i="1" s="1"/>
  <c r="I562" i="2"/>
  <c r="J562" i="2" s="1"/>
  <c r="I566" i="2"/>
  <c r="J566" i="2" s="1"/>
  <c r="H656" i="1" s="1"/>
  <c r="X656" i="1" s="1"/>
  <c r="I570" i="2"/>
  <c r="J570" i="2" s="1"/>
  <c r="H617" i="1" s="1"/>
  <c r="X617" i="1" s="1"/>
  <c r="I574" i="2"/>
  <c r="J574" i="2" s="1"/>
  <c r="H593" i="1" s="1"/>
  <c r="X593" i="1" s="1"/>
  <c r="I578" i="2"/>
  <c r="J578" i="2" s="1"/>
  <c r="H556" i="1" s="1"/>
  <c r="X556" i="1" s="1"/>
  <c r="I582" i="2"/>
  <c r="J582" i="2" s="1"/>
  <c r="H692" i="1" s="1"/>
  <c r="X692" i="1" s="1"/>
  <c r="I586" i="2"/>
  <c r="J586" i="2" s="1"/>
  <c r="H636" i="1" s="1"/>
  <c r="X636" i="1" s="1"/>
  <c r="I590" i="2"/>
  <c r="J590" i="2" s="1"/>
  <c r="H592" i="1" s="1"/>
  <c r="X592" i="1" s="1"/>
  <c r="I594" i="2"/>
  <c r="J594" i="2" s="1"/>
  <c r="H610" i="1" s="1"/>
  <c r="X610" i="1" s="1"/>
  <c r="I598" i="2"/>
  <c r="J598" i="2" s="1"/>
  <c r="H540" i="1" s="1"/>
  <c r="X540" i="1" s="1"/>
  <c r="I602" i="2"/>
  <c r="J602" i="2" s="1"/>
  <c r="H716" i="1" s="1"/>
  <c r="X716" i="1" s="1"/>
  <c r="I606" i="2"/>
  <c r="J606" i="2" s="1"/>
  <c r="H600" i="1" s="1"/>
  <c r="X600" i="1" s="1"/>
  <c r="I610" i="2"/>
  <c r="J610" i="2" s="1"/>
  <c r="H599" i="1" s="1"/>
  <c r="X599" i="1" s="1"/>
  <c r="I614" i="2"/>
  <c r="J614" i="2" s="1"/>
  <c r="H714" i="1" s="1"/>
  <c r="X714" i="1" s="1"/>
  <c r="I618" i="2"/>
  <c r="J618" i="2" s="1"/>
  <c r="H735" i="1" s="1"/>
  <c r="X735" i="1" s="1"/>
  <c r="I622" i="2"/>
  <c r="J622" i="2" s="1"/>
  <c r="H536" i="1" s="1"/>
  <c r="X536" i="1" s="1"/>
  <c r="I626" i="2"/>
  <c r="J626" i="2" s="1"/>
  <c r="H582" i="1" s="1"/>
  <c r="X582" i="1" s="1"/>
  <c r="I630" i="2"/>
  <c r="J630" i="2" s="1"/>
  <c r="H676" i="1" s="1"/>
  <c r="X676" i="1" s="1"/>
  <c r="I634" i="2"/>
  <c r="J634" i="2" s="1"/>
  <c r="H562" i="1" s="1"/>
  <c r="X562" i="1" s="1"/>
  <c r="I638" i="2"/>
  <c r="J638" i="2" s="1"/>
  <c r="H632" i="1" s="1"/>
  <c r="X632" i="1" s="1"/>
  <c r="I642" i="2"/>
  <c r="J642" i="2" s="1"/>
  <c r="I646" i="2"/>
  <c r="J646" i="2" s="1"/>
  <c r="H612" i="1" s="1"/>
  <c r="I650" i="2"/>
  <c r="J650" i="2" s="1"/>
  <c r="H629" i="1" s="1"/>
  <c r="I654" i="2"/>
  <c r="J654" i="2" s="1"/>
  <c r="H532" i="1" s="1"/>
  <c r="I658" i="2"/>
  <c r="J658" i="2" s="1"/>
  <c r="H564" i="1" s="1"/>
  <c r="I662" i="2"/>
  <c r="J662" i="2" s="1"/>
  <c r="H548" i="1" s="1"/>
  <c r="I666" i="2"/>
  <c r="J666" i="2" s="1"/>
  <c r="H605" i="1" s="1"/>
  <c r="I670" i="2"/>
  <c r="J670" i="2" s="1"/>
  <c r="H618" i="1" s="1"/>
  <c r="I674" i="2"/>
  <c r="J674" i="2" s="1"/>
  <c r="H613" i="1" s="1"/>
  <c r="I678" i="2"/>
  <c r="J678" i="2" s="1"/>
  <c r="H565" i="1" s="1"/>
  <c r="I682" i="2"/>
  <c r="J682" i="2" s="1"/>
  <c r="H713" i="1" s="1"/>
  <c r="I686" i="2"/>
  <c r="J686" i="2" s="1"/>
  <c r="H586" i="1" s="1"/>
  <c r="I690" i="2"/>
  <c r="J690" i="2" s="1"/>
  <c r="H559" i="1" s="1"/>
  <c r="I527" i="2"/>
  <c r="J527" i="2" s="1"/>
  <c r="H651" i="1" s="1"/>
  <c r="X651" i="1" s="1"/>
  <c r="I531" i="2"/>
  <c r="J531" i="2" s="1"/>
  <c r="H581" i="1" s="1"/>
  <c r="X581" i="1" s="1"/>
  <c r="I535" i="2"/>
  <c r="J535" i="2" s="1"/>
  <c r="H555" i="1" s="1"/>
  <c r="X555" i="1" s="1"/>
  <c r="I539" i="2"/>
  <c r="J539" i="2" s="1"/>
  <c r="H602" i="1" s="1"/>
  <c r="X602" i="1" s="1"/>
  <c r="I543" i="2"/>
  <c r="J543" i="2" s="1"/>
  <c r="H619" i="1" s="1"/>
  <c r="X619" i="1" s="1"/>
  <c r="I547" i="2"/>
  <c r="J547" i="2" s="1"/>
  <c r="H681" i="1" s="1"/>
  <c r="X681" i="1" s="1"/>
  <c r="I551" i="2"/>
  <c r="J551" i="2" s="1"/>
  <c r="H644" i="1" s="1"/>
  <c r="X644" i="1" s="1"/>
  <c r="I555" i="2"/>
  <c r="J555" i="2" s="1"/>
  <c r="H640" i="1" s="1"/>
  <c r="X640" i="1" s="1"/>
  <c r="I559" i="2"/>
  <c r="J559" i="2" s="1"/>
  <c r="H689" i="1" s="1"/>
  <c r="X689" i="1" s="1"/>
  <c r="I563" i="2"/>
  <c r="J563" i="2" s="1"/>
  <c r="H646" i="1" s="1"/>
  <c r="X646" i="1" s="1"/>
  <c r="I567" i="2"/>
  <c r="J567" i="2" s="1"/>
  <c r="H604" i="1" s="1"/>
  <c r="X604" i="1" s="1"/>
  <c r="I571" i="2"/>
  <c r="J571" i="2" s="1"/>
  <c r="H539" i="1" s="1"/>
  <c r="X539" i="1" s="1"/>
  <c r="I575" i="2"/>
  <c r="J575" i="2" s="1"/>
  <c r="H545" i="1" s="1"/>
  <c r="X545" i="1" s="1"/>
  <c r="I579" i="2"/>
  <c r="J579" i="2" s="1"/>
  <c r="H577" i="1" s="1"/>
  <c r="X577" i="1" s="1"/>
  <c r="I583" i="2"/>
  <c r="J583" i="2" s="1"/>
  <c r="H677" i="1" s="1"/>
  <c r="X677" i="1" s="1"/>
  <c r="I587" i="2"/>
  <c r="J587" i="2" s="1"/>
  <c r="H657" i="1" s="1"/>
  <c r="X657" i="1" s="1"/>
  <c r="I591" i="2"/>
  <c r="J591" i="2" s="1"/>
  <c r="H598" i="1" s="1"/>
  <c r="X598" i="1" s="1"/>
  <c r="I595" i="2"/>
  <c r="J595" i="2" s="1"/>
  <c r="H635" i="1" s="1"/>
  <c r="X635" i="1" s="1"/>
  <c r="I599" i="2"/>
  <c r="J599" i="2" s="1"/>
  <c r="H624" i="1" s="1"/>
  <c r="X624" i="1" s="1"/>
  <c r="I603" i="2"/>
  <c r="J603" i="2" s="1"/>
  <c r="H659" i="1" s="1"/>
  <c r="X659" i="1" s="1"/>
  <c r="I607" i="2"/>
  <c r="J607" i="2" s="1"/>
  <c r="H693" i="1" s="1"/>
  <c r="X693" i="1" s="1"/>
  <c r="I611" i="2"/>
  <c r="J611" i="2" s="1"/>
  <c r="H672" i="1" s="1"/>
  <c r="X672" i="1" s="1"/>
  <c r="I615" i="2"/>
  <c r="J615" i="2" s="1"/>
  <c r="H707" i="1" s="1"/>
  <c r="X707" i="1" s="1"/>
  <c r="I619" i="2"/>
  <c r="J619" i="2" s="1"/>
  <c r="H667" i="1" s="1"/>
  <c r="X667" i="1" s="1"/>
  <c r="I623" i="2"/>
  <c r="J623" i="2" s="1"/>
  <c r="I627" i="2"/>
  <c r="J627" i="2" s="1"/>
  <c r="H591" i="1" s="1"/>
  <c r="X591" i="1" s="1"/>
  <c r="I631" i="2"/>
  <c r="J631" i="2" s="1"/>
  <c r="H594" i="1" s="1"/>
  <c r="X594" i="1" s="1"/>
  <c r="I635" i="2"/>
  <c r="J635" i="2" s="1"/>
  <c r="H596" i="1" s="1"/>
  <c r="X596" i="1" s="1"/>
  <c r="I639" i="2"/>
  <c r="J639" i="2" s="1"/>
  <c r="I643" i="2"/>
  <c r="J643" i="2" s="1"/>
  <c r="H589" i="1" s="1"/>
  <c r="X589" i="1" s="1"/>
  <c r="I647" i="2"/>
  <c r="J647" i="2" s="1"/>
  <c r="H647" i="1" s="1"/>
  <c r="I651" i="2"/>
  <c r="J651" i="2" s="1"/>
  <c r="H597" i="1" s="1"/>
  <c r="I655" i="2"/>
  <c r="J655" i="2" s="1"/>
  <c r="H658" i="1" s="1"/>
  <c r="I659" i="2"/>
  <c r="J659" i="2" s="1"/>
  <c r="H650" i="1" s="1"/>
  <c r="I663" i="2"/>
  <c r="J663" i="2" s="1"/>
  <c r="H665" i="1" s="1"/>
  <c r="I667" i="2"/>
  <c r="J667" i="2" s="1"/>
  <c r="H720" i="1" s="1"/>
  <c r="I671" i="2"/>
  <c r="J671" i="2" s="1"/>
  <c r="H682" i="1" s="1"/>
  <c r="I675" i="2"/>
  <c r="J675" i="2" s="1"/>
  <c r="H553" i="1" s="1"/>
  <c r="I679" i="2"/>
  <c r="J679" i="2" s="1"/>
  <c r="H544" i="1" s="1"/>
  <c r="I683" i="2"/>
  <c r="J683" i="2" s="1"/>
  <c r="H573" i="1" s="1"/>
  <c r="I687" i="2"/>
  <c r="J687" i="2" s="1"/>
  <c r="H560" i="1" s="1"/>
  <c r="I524" i="2"/>
  <c r="J524" i="2" s="1"/>
  <c r="H549" i="1" s="1"/>
  <c r="X549" i="1" s="1"/>
  <c r="I528" i="2"/>
  <c r="J528" i="2" s="1"/>
  <c r="H697" i="1" s="1"/>
  <c r="X697" i="1" s="1"/>
  <c r="I532" i="2"/>
  <c r="J532" i="2" s="1"/>
  <c r="H715" i="1" s="1"/>
  <c r="X715" i="1" s="1"/>
  <c r="I536" i="2"/>
  <c r="J536" i="2" s="1"/>
  <c r="H719" i="1" s="1"/>
  <c r="X719" i="1" s="1"/>
  <c r="I540" i="2"/>
  <c r="J540" i="2" s="1"/>
  <c r="H550" i="1" s="1"/>
  <c r="X550" i="1" s="1"/>
  <c r="I544" i="2"/>
  <c r="J544" i="2" s="1"/>
  <c r="H615" i="1" s="1"/>
  <c r="X615" i="1" s="1"/>
  <c r="I548" i="2"/>
  <c r="J548" i="2" s="1"/>
  <c r="H606" i="1" s="1"/>
  <c r="X606" i="1" s="1"/>
  <c r="I552" i="2"/>
  <c r="J552" i="2" s="1"/>
  <c r="H661" i="1" s="1"/>
  <c r="X661" i="1" s="1"/>
  <c r="I556" i="2"/>
  <c r="J556" i="2" s="1"/>
  <c r="H685" i="1" s="1"/>
  <c r="X685" i="1" s="1"/>
  <c r="I560" i="2"/>
  <c r="J560" i="2" s="1"/>
  <c r="H626" i="1" s="1"/>
  <c r="X626" i="1" s="1"/>
  <c r="I564" i="2"/>
  <c r="J564" i="2" s="1"/>
  <c r="H732" i="1" s="1"/>
  <c r="X732" i="1" s="1"/>
  <c r="I568" i="2"/>
  <c r="J568" i="2" s="1"/>
  <c r="H530" i="1" s="1"/>
  <c r="X530" i="1" s="1"/>
  <c r="I572" i="2"/>
  <c r="J572" i="2" s="1"/>
  <c r="H622" i="1" s="1"/>
  <c r="X622" i="1" s="1"/>
  <c r="I576" i="2"/>
  <c r="J576" i="2" s="1"/>
  <c r="H616" i="1" s="1"/>
  <c r="X616" i="1" s="1"/>
  <c r="I580" i="2"/>
  <c r="J580" i="2" s="1"/>
  <c r="H554" i="1" s="1"/>
  <c r="X554" i="1" s="1"/>
  <c r="I584" i="2"/>
  <c r="J584" i="2" s="1"/>
  <c r="H680" i="1" s="1"/>
  <c r="X680" i="1" s="1"/>
  <c r="I588" i="2"/>
  <c r="J588" i="2" s="1"/>
  <c r="H726" i="1" s="1"/>
  <c r="X726" i="1" s="1"/>
  <c r="I592" i="2"/>
  <c r="J592" i="2" s="1"/>
  <c r="H571" i="1" s="1"/>
  <c r="X571" i="1" s="1"/>
  <c r="I596" i="2"/>
  <c r="J596" i="2" s="1"/>
  <c r="H607" i="1" s="1"/>
  <c r="X607" i="1" s="1"/>
  <c r="I600" i="2"/>
  <c r="J600" i="2" s="1"/>
  <c r="H721" i="1" s="1"/>
  <c r="X721" i="1" s="1"/>
  <c r="I604" i="2"/>
  <c r="J604" i="2" s="1"/>
  <c r="H537" i="1" s="1"/>
  <c r="X537" i="1" s="1"/>
  <c r="I608" i="2"/>
  <c r="J608" i="2" s="1"/>
  <c r="H669" i="1" s="1"/>
  <c r="X669" i="1" s="1"/>
  <c r="I612" i="2"/>
  <c r="J612" i="2" s="1"/>
  <c r="H670" i="1" s="1"/>
  <c r="X670" i="1" s="1"/>
  <c r="I616" i="2"/>
  <c r="J616" i="2" s="1"/>
  <c r="H663" i="1" s="1"/>
  <c r="X663" i="1" s="1"/>
  <c r="I620" i="2"/>
  <c r="J620" i="2" s="1"/>
  <c r="H639" i="1" s="1"/>
  <c r="X639" i="1" s="1"/>
  <c r="I624" i="2"/>
  <c r="J624" i="2" s="1"/>
  <c r="H694" i="1" s="1"/>
  <c r="X694" i="1" s="1"/>
  <c r="I628" i="2"/>
  <c r="J628" i="2" s="1"/>
  <c r="H674" i="1" s="1"/>
  <c r="X674" i="1" s="1"/>
  <c r="I632" i="2"/>
  <c r="J632" i="2" s="1"/>
  <c r="H557" i="1" s="1"/>
  <c r="X557" i="1" s="1"/>
  <c r="I636" i="2"/>
  <c r="J636" i="2" s="1"/>
  <c r="H585" i="1" s="1"/>
  <c r="X585" i="1" s="1"/>
  <c r="I640" i="2"/>
  <c r="J640" i="2" s="1"/>
  <c r="I644" i="2"/>
  <c r="J644" i="2" s="1"/>
  <c r="H542" i="1" s="1"/>
  <c r="X542" i="1" s="1"/>
  <c r="I648" i="2"/>
  <c r="J648" i="2" s="1"/>
  <c r="H568" i="1" s="1"/>
  <c r="I652" i="2"/>
  <c r="J652" i="2" s="1"/>
  <c r="H718" i="1" s="1"/>
  <c r="I656" i="2"/>
  <c r="J656" i="2" s="1"/>
  <c r="H727" i="1" s="1"/>
  <c r="I660" i="2"/>
  <c r="J660" i="2" s="1"/>
  <c r="H546" i="1" s="1"/>
  <c r="I664" i="2"/>
  <c r="J664" i="2" s="1"/>
  <c r="H580" i="1" s="1"/>
  <c r="I668" i="2"/>
  <c r="J668" i="2" s="1"/>
  <c r="H648" i="1" s="1"/>
  <c r="I672" i="2"/>
  <c r="J672" i="2" s="1"/>
  <c r="H704" i="1" s="1"/>
  <c r="I676" i="2"/>
  <c r="J676" i="2" s="1"/>
  <c r="H643" i="1" s="1"/>
  <c r="I680" i="2"/>
  <c r="J680" i="2" s="1"/>
  <c r="H567" i="1" s="1"/>
  <c r="I684" i="2"/>
  <c r="J684" i="2" s="1"/>
  <c r="H690" i="1" s="1"/>
  <c r="I688" i="2"/>
  <c r="J688" i="2" s="1"/>
  <c r="H653" i="1" s="1"/>
  <c r="I525" i="2"/>
  <c r="J525" i="2" s="1"/>
  <c r="H575" i="1" s="1"/>
  <c r="X575" i="1" s="1"/>
  <c r="I529" i="2"/>
  <c r="J529" i="2" s="1"/>
  <c r="H710" i="1" s="1"/>
  <c r="X710" i="1" s="1"/>
  <c r="I533" i="2"/>
  <c r="J533" i="2" s="1"/>
  <c r="H625" i="1" s="1"/>
  <c r="X625" i="1" s="1"/>
  <c r="I537" i="2"/>
  <c r="J537" i="2" s="1"/>
  <c r="H595" i="1" s="1"/>
  <c r="X595" i="1" s="1"/>
  <c r="I541" i="2"/>
  <c r="J541" i="2" s="1"/>
  <c r="H637" i="1" s="1"/>
  <c r="X637" i="1" s="1"/>
  <c r="I545" i="2"/>
  <c r="J545" i="2" s="1"/>
  <c r="H561" i="1" s="1"/>
  <c r="X561" i="1" s="1"/>
  <c r="I549" i="2"/>
  <c r="J549" i="2" s="1"/>
  <c r="H590" i="1" s="1"/>
  <c r="X590" i="1" s="1"/>
  <c r="I553" i="2"/>
  <c r="J553" i="2" s="1"/>
  <c r="H687" i="1" s="1"/>
  <c r="X687" i="1" s="1"/>
  <c r="I557" i="2"/>
  <c r="J557" i="2" s="1"/>
  <c r="H611" i="1" s="1"/>
  <c r="X611" i="1" s="1"/>
  <c r="I561" i="2"/>
  <c r="J561" i="2" s="1"/>
  <c r="H572" i="1" s="1"/>
  <c r="X572" i="1" s="1"/>
  <c r="I565" i="2"/>
  <c r="J565" i="2" s="1"/>
  <c r="I569" i="2"/>
  <c r="J569" i="2" s="1"/>
  <c r="H733" i="1" s="1"/>
  <c r="X733" i="1" s="1"/>
  <c r="I573" i="2"/>
  <c r="J573" i="2" s="1"/>
  <c r="H711" i="1" s="1"/>
  <c r="X711" i="1" s="1"/>
  <c r="I577" i="2"/>
  <c r="J577" i="2" s="1"/>
  <c r="H679" i="1" s="1"/>
  <c r="X679" i="1" s="1"/>
  <c r="I581" i="2"/>
  <c r="J581" i="2" s="1"/>
  <c r="H702" i="1" s="1"/>
  <c r="X702" i="1" s="1"/>
  <c r="I585" i="2"/>
  <c r="J585" i="2" s="1"/>
  <c r="H638" i="1" s="1"/>
  <c r="X638" i="1" s="1"/>
  <c r="I589" i="2"/>
  <c r="J589" i="2" s="1"/>
  <c r="H563" i="1" s="1"/>
  <c r="X563" i="1" s="1"/>
  <c r="I593" i="2"/>
  <c r="J593" i="2" s="1"/>
  <c r="H736" i="1" s="1"/>
  <c r="X736" i="1" s="1"/>
  <c r="I597" i="2"/>
  <c r="J597" i="2" s="1"/>
  <c r="H678" i="1" s="1"/>
  <c r="X678" i="1" s="1"/>
  <c r="I601" i="2"/>
  <c r="J601" i="2" s="1"/>
  <c r="H533" i="1" s="1"/>
  <c r="X533" i="1" s="1"/>
  <c r="I605" i="2"/>
  <c r="J605" i="2" s="1"/>
  <c r="H535" i="1" s="1"/>
  <c r="X535" i="1" s="1"/>
  <c r="I609" i="2"/>
  <c r="J609" i="2" s="1"/>
  <c r="H578" i="1" s="1"/>
  <c r="X578" i="1" s="1"/>
  <c r="I613" i="2"/>
  <c r="J613" i="2" s="1"/>
  <c r="H652" i="1" s="1"/>
  <c r="X652" i="1" s="1"/>
  <c r="I617" i="2"/>
  <c r="J617" i="2" s="1"/>
  <c r="H655" i="1" s="1"/>
  <c r="X655" i="1" s="1"/>
  <c r="I621" i="2"/>
  <c r="J621" i="2" s="1"/>
  <c r="H642" i="1" s="1"/>
  <c r="X642" i="1" s="1"/>
  <c r="I625" i="2"/>
  <c r="J625" i="2" s="1"/>
  <c r="I629" i="2"/>
  <c r="J629" i="2" s="1"/>
  <c r="H712" i="1" s="1"/>
  <c r="X712" i="1" s="1"/>
  <c r="I633" i="2"/>
  <c r="J633" i="2" s="1"/>
  <c r="H552" i="1" s="1"/>
  <c r="X552" i="1" s="1"/>
  <c r="I637" i="2"/>
  <c r="J637" i="2" s="1"/>
  <c r="H717" i="1" s="1"/>
  <c r="X717" i="1" s="1"/>
  <c r="I641" i="2"/>
  <c r="J641" i="2" s="1"/>
  <c r="H706" i="1" s="1"/>
  <c r="X706" i="1" s="1"/>
  <c r="I645" i="2"/>
  <c r="J645" i="2" s="1"/>
  <c r="H699" i="1" s="1"/>
  <c r="I649" i="2"/>
  <c r="J649" i="2" s="1"/>
  <c r="H623" i="1" s="1"/>
  <c r="I653" i="2"/>
  <c r="J653" i="2" s="1"/>
  <c r="H628" i="1" s="1"/>
  <c r="I657" i="2"/>
  <c r="J657" i="2" s="1"/>
  <c r="H547" i="1" s="1"/>
  <c r="I661" i="2"/>
  <c r="J661" i="2" s="1"/>
  <c r="H675" i="1" s="1"/>
  <c r="I665" i="2"/>
  <c r="J665" i="2" s="1"/>
  <c r="H531" i="1" s="1"/>
  <c r="I669" i="2"/>
  <c r="J669" i="2" s="1"/>
  <c r="H673" i="1" s="1"/>
  <c r="I673" i="2"/>
  <c r="J673" i="2" s="1"/>
  <c r="I677" i="2"/>
  <c r="J677" i="2" s="1"/>
  <c r="H570" i="1" s="1"/>
  <c r="I681" i="2"/>
  <c r="J681" i="2" s="1"/>
  <c r="H534" i="1" s="1"/>
  <c r="I685" i="2"/>
  <c r="J685" i="2" s="1"/>
  <c r="H695" i="1" s="1"/>
  <c r="I689" i="2"/>
  <c r="J689" i="2" s="1"/>
  <c r="H701" i="1" s="1"/>
  <c r="I691" i="2"/>
  <c r="J691" i="2" s="1"/>
  <c r="H703" i="1" s="1"/>
  <c r="I695" i="2"/>
  <c r="J695" i="2" s="1"/>
  <c r="H641" i="1" s="1"/>
  <c r="I699" i="2"/>
  <c r="J699" i="2" s="1"/>
  <c r="H645" i="1" s="1"/>
  <c r="I703" i="2"/>
  <c r="J703" i="2" s="1"/>
  <c r="H630" i="1" s="1"/>
  <c r="I707" i="2"/>
  <c r="J707" i="2" s="1"/>
  <c r="H584" i="1" s="1"/>
  <c r="I711" i="2"/>
  <c r="J711" i="2" s="1"/>
  <c r="H684" i="1" s="1"/>
  <c r="I715" i="2"/>
  <c r="J715" i="2" s="1"/>
  <c r="H620" i="1" s="1"/>
  <c r="I719" i="2"/>
  <c r="J719" i="2" s="1"/>
  <c r="H558" i="1" s="1"/>
  <c r="I723" i="2"/>
  <c r="J723" i="2" s="1"/>
  <c r="H603" i="1" s="1"/>
  <c r="I727" i="2"/>
  <c r="J727" i="2" s="1"/>
  <c r="H709" i="1" s="1"/>
  <c r="I692" i="2"/>
  <c r="J692" i="2" s="1"/>
  <c r="H569" i="1" s="1"/>
  <c r="I696" i="2"/>
  <c r="J696" i="2" s="1"/>
  <c r="H688" i="1" s="1"/>
  <c r="I700" i="2"/>
  <c r="J700" i="2" s="1"/>
  <c r="H583" i="1" s="1"/>
  <c r="I704" i="2"/>
  <c r="J704" i="2" s="1"/>
  <c r="H683" i="1" s="1"/>
  <c r="I708" i="2"/>
  <c r="J708" i="2" s="1"/>
  <c r="H627" i="1" s="1"/>
  <c r="I712" i="2"/>
  <c r="J712" i="2" s="1"/>
  <c r="H654" i="1" s="1"/>
  <c r="I716" i="2"/>
  <c r="J716" i="2" s="1"/>
  <c r="H621" i="1" s="1"/>
  <c r="I720" i="2"/>
  <c r="J720" i="2" s="1"/>
  <c r="H686" i="1" s="1"/>
  <c r="I724" i="2"/>
  <c r="J724" i="2" s="1"/>
  <c r="H664" i="1" s="1"/>
  <c r="I728" i="2"/>
  <c r="J728" i="2" s="1"/>
  <c r="H668" i="1" s="1"/>
  <c r="I693" i="2"/>
  <c r="J693" i="2" s="1"/>
  <c r="H543" i="1" s="1"/>
  <c r="I697" i="2"/>
  <c r="J697" i="2" s="1"/>
  <c r="H579" i="1" s="1"/>
  <c r="I701" i="2"/>
  <c r="J701" i="2" s="1"/>
  <c r="H700" i="1" s="1"/>
  <c r="I705" i="2"/>
  <c r="J705" i="2" s="1"/>
  <c r="I709" i="2"/>
  <c r="J709" i="2" s="1"/>
  <c r="H705" i="1" s="1"/>
  <c r="I713" i="2"/>
  <c r="J713" i="2" s="1"/>
  <c r="H614" i="1" s="1"/>
  <c r="I717" i="2"/>
  <c r="J717" i="2" s="1"/>
  <c r="I721" i="2"/>
  <c r="J721" i="2" s="1"/>
  <c r="H551" i="1" s="1"/>
  <c r="I725" i="2"/>
  <c r="J725" i="2" s="1"/>
  <c r="H541" i="1" s="1"/>
  <c r="I729" i="2"/>
  <c r="J729" i="2" s="1"/>
  <c r="I694" i="2"/>
  <c r="J694" i="2" s="1"/>
  <c r="H608" i="1" s="1"/>
  <c r="I698" i="2"/>
  <c r="J698" i="2" s="1"/>
  <c r="H566" i="1" s="1"/>
  <c r="I702" i="2"/>
  <c r="J702" i="2" s="1"/>
  <c r="H649" i="1" s="1"/>
  <c r="I706" i="2"/>
  <c r="J706" i="2" s="1"/>
  <c r="H691" i="1" s="1"/>
  <c r="I710" i="2"/>
  <c r="J710" i="2" s="1"/>
  <c r="H671" i="1" s="1"/>
  <c r="I714" i="2"/>
  <c r="J714" i="2" s="1"/>
  <c r="H734" i="1" s="1"/>
  <c r="I718" i="2"/>
  <c r="J718" i="2" s="1"/>
  <c r="H696" i="1" s="1"/>
  <c r="I722" i="2"/>
  <c r="J722" i="2" s="1"/>
  <c r="H588" i="1" s="1"/>
  <c r="I726" i="2"/>
  <c r="J726" i="2" s="1"/>
  <c r="I730" i="2"/>
  <c r="J730" i="2" s="1"/>
  <c r="H666" i="1" s="1"/>
  <c r="I102" i="2"/>
  <c r="J102" i="2" s="1"/>
  <c r="H345" i="1" s="1"/>
  <c r="X345" i="1" s="1"/>
  <c r="I106" i="2"/>
  <c r="J106" i="2" s="1"/>
  <c r="H111" i="1" s="1"/>
  <c r="X111" i="1" s="1"/>
  <c r="I110" i="2"/>
  <c r="J110" i="2" s="1"/>
  <c r="H110" i="1" s="1"/>
  <c r="X110" i="1" s="1"/>
  <c r="I114" i="2"/>
  <c r="J114" i="2" s="1"/>
  <c r="I118" i="2"/>
  <c r="J118" i="2" s="1"/>
  <c r="H140" i="1" s="1"/>
  <c r="X140" i="1" s="1"/>
  <c r="I122" i="2"/>
  <c r="J122" i="2" s="1"/>
  <c r="H277" i="1" s="1"/>
  <c r="X277" i="1" s="1"/>
  <c r="I126" i="2"/>
  <c r="J126" i="2" s="1"/>
  <c r="H260" i="1" s="1"/>
  <c r="X260" i="1" s="1"/>
  <c r="I130" i="2"/>
  <c r="J130" i="2" s="1"/>
  <c r="I134" i="2"/>
  <c r="J134" i="2" s="1"/>
  <c r="H223" i="1" s="1"/>
  <c r="X223" i="1" s="1"/>
  <c r="I138" i="2"/>
  <c r="J138" i="2" s="1"/>
  <c r="H329" i="1" s="1"/>
  <c r="X329" i="1" s="1"/>
  <c r="I142" i="2"/>
  <c r="J142" i="2" s="1"/>
  <c r="H233" i="1" s="1"/>
  <c r="X233" i="1" s="1"/>
  <c r="I146" i="2"/>
  <c r="J146" i="2" s="1"/>
  <c r="H224" i="1" s="1"/>
  <c r="X224" i="1" s="1"/>
  <c r="I150" i="2"/>
  <c r="J150" i="2" s="1"/>
  <c r="I154" i="2"/>
  <c r="J154" i="2" s="1"/>
  <c r="H248" i="1" s="1"/>
  <c r="X248" i="1" s="1"/>
  <c r="I158" i="2"/>
  <c r="J158" i="2" s="1"/>
  <c r="I162" i="2"/>
  <c r="J162" i="2" s="1"/>
  <c r="H141" i="1" s="1"/>
  <c r="X141" i="1" s="1"/>
  <c r="I166" i="2"/>
  <c r="J166" i="2" s="1"/>
  <c r="H323" i="1" s="1"/>
  <c r="X323" i="1" s="1"/>
  <c r="I170" i="2"/>
  <c r="J170" i="2" s="1"/>
  <c r="H199" i="1" s="1"/>
  <c r="X199" i="1" s="1"/>
  <c r="I174" i="2"/>
  <c r="J174" i="2" s="1"/>
  <c r="H280" i="1" s="1"/>
  <c r="X280" i="1" s="1"/>
  <c r="I178" i="2"/>
  <c r="J178" i="2" s="1"/>
  <c r="H127" i="1" s="1"/>
  <c r="X127" i="1" s="1"/>
  <c r="I182" i="2"/>
  <c r="J182" i="2" s="1"/>
  <c r="H188" i="1" s="1"/>
  <c r="X188" i="1" s="1"/>
  <c r="I186" i="2"/>
  <c r="J186" i="2" s="1"/>
  <c r="H312" i="1" s="1"/>
  <c r="X312" i="1" s="1"/>
  <c r="I190" i="2"/>
  <c r="J190" i="2" s="1"/>
  <c r="H238" i="1" s="1"/>
  <c r="X238" i="1" s="1"/>
  <c r="I194" i="2"/>
  <c r="J194" i="2" s="1"/>
  <c r="H178" i="1" s="1"/>
  <c r="X178" i="1" s="1"/>
  <c r="I198" i="2"/>
  <c r="J198" i="2" s="1"/>
  <c r="I202" i="2"/>
  <c r="J202" i="2" s="1"/>
  <c r="H155" i="1" s="1"/>
  <c r="X155" i="1" s="1"/>
  <c r="I206" i="2"/>
  <c r="J206" i="2" s="1"/>
  <c r="H167" i="1" s="1"/>
  <c r="X167" i="1" s="1"/>
  <c r="I210" i="2"/>
  <c r="J210" i="2" s="1"/>
  <c r="H334" i="1" s="1"/>
  <c r="X334" i="1" s="1"/>
  <c r="I214" i="2"/>
  <c r="J214" i="2" s="1"/>
  <c r="H264" i="1" s="1"/>
  <c r="X264" i="1" s="1"/>
  <c r="I218" i="2"/>
  <c r="J218" i="2" s="1"/>
  <c r="H163" i="1" s="1"/>
  <c r="X163" i="1" s="1"/>
  <c r="I222" i="2"/>
  <c r="J222" i="2" s="1"/>
  <c r="H185" i="1" s="1"/>
  <c r="X185" i="1" s="1"/>
  <c r="I226" i="2"/>
  <c r="J226" i="2" s="1"/>
  <c r="H315" i="1" s="1"/>
  <c r="X315" i="1" s="1"/>
  <c r="I230" i="2"/>
  <c r="J230" i="2" s="1"/>
  <c r="H263" i="1" s="1"/>
  <c r="X263" i="1" s="1"/>
  <c r="I234" i="2"/>
  <c r="J234" i="2" s="1"/>
  <c r="H157" i="1" s="1"/>
  <c r="X157" i="1" s="1"/>
  <c r="I238" i="2"/>
  <c r="J238" i="2" s="1"/>
  <c r="H169" i="1" s="1"/>
  <c r="I242" i="2"/>
  <c r="J242" i="2" s="1"/>
  <c r="H292" i="1" s="1"/>
  <c r="I246" i="2"/>
  <c r="J246" i="2" s="1"/>
  <c r="H180" i="1" s="1"/>
  <c r="I250" i="2"/>
  <c r="J250" i="2" s="1"/>
  <c r="H294" i="1" s="1"/>
  <c r="I254" i="2"/>
  <c r="J254" i="2" s="1"/>
  <c r="H333" i="1" s="1"/>
  <c r="I258" i="2"/>
  <c r="J258" i="2" s="1"/>
  <c r="H212" i="1" s="1"/>
  <c r="I262" i="2"/>
  <c r="J262" i="2" s="1"/>
  <c r="H318" i="1" s="1"/>
  <c r="I266" i="2"/>
  <c r="J266" i="2" s="1"/>
  <c r="H249" i="1" s="1"/>
  <c r="I270" i="2"/>
  <c r="J270" i="2" s="1"/>
  <c r="H158" i="1" s="1"/>
  <c r="I274" i="2"/>
  <c r="J274" i="2" s="1"/>
  <c r="I278" i="2"/>
  <c r="J278" i="2" s="1"/>
  <c r="H307" i="1" s="1"/>
  <c r="I282" i="2"/>
  <c r="J282" i="2" s="1"/>
  <c r="H324" i="1" s="1"/>
  <c r="I286" i="2"/>
  <c r="J286" i="2" s="1"/>
  <c r="H197" i="1" s="1"/>
  <c r="I290" i="2"/>
  <c r="J290" i="2" s="1"/>
  <c r="H293" i="1" s="1"/>
  <c r="I294" i="2"/>
  <c r="J294" i="2" s="1"/>
  <c r="I298" i="2"/>
  <c r="J298" i="2" s="1"/>
  <c r="H303" i="1" s="1"/>
  <c r="I302" i="2"/>
  <c r="J302" i="2" s="1"/>
  <c r="H209" i="1" s="1"/>
  <c r="I306" i="2"/>
  <c r="J306" i="2" s="1"/>
  <c r="H166" i="1" s="1"/>
  <c r="I310" i="2"/>
  <c r="J310" i="2" s="1"/>
  <c r="H150" i="1" s="1"/>
  <c r="I314" i="2"/>
  <c r="J314" i="2" s="1"/>
  <c r="H124" i="1" s="1"/>
  <c r="I318" i="2"/>
  <c r="J318" i="2" s="1"/>
  <c r="H190" i="1" s="1"/>
  <c r="I322" i="2"/>
  <c r="J322" i="2" s="1"/>
  <c r="H130" i="1" s="1"/>
  <c r="I326" i="2"/>
  <c r="J326" i="2" s="1"/>
  <c r="H273" i="1" s="1"/>
  <c r="I330" i="2"/>
  <c r="J330" i="2" s="1"/>
  <c r="H255" i="1" s="1"/>
  <c r="I334" i="2"/>
  <c r="J334" i="2" s="1"/>
  <c r="H154" i="1" s="1"/>
  <c r="I338" i="2"/>
  <c r="J338" i="2" s="1"/>
  <c r="H283" i="1" s="1"/>
  <c r="I342" i="2"/>
  <c r="J342" i="2" s="1"/>
  <c r="H202" i="1" s="1"/>
  <c r="I346" i="2"/>
  <c r="J346" i="2" s="1"/>
  <c r="H298" i="1" s="1"/>
  <c r="I103" i="2"/>
  <c r="J103" i="2" s="1"/>
  <c r="H305" i="1" s="1"/>
  <c r="X305" i="1" s="1"/>
  <c r="I107" i="2"/>
  <c r="J107" i="2" s="1"/>
  <c r="H183" i="1" s="1"/>
  <c r="X183" i="1" s="1"/>
  <c r="I111" i="2"/>
  <c r="J111" i="2" s="1"/>
  <c r="H211" i="1" s="1"/>
  <c r="X211" i="1" s="1"/>
  <c r="I115" i="2"/>
  <c r="J115" i="2" s="1"/>
  <c r="H219" i="1" s="1"/>
  <c r="X219" i="1" s="1"/>
  <c r="I119" i="2"/>
  <c r="J119" i="2" s="1"/>
  <c r="H112" i="1" s="1"/>
  <c r="X112" i="1" s="1"/>
  <c r="I123" i="2"/>
  <c r="J123" i="2" s="1"/>
  <c r="H210" i="1" s="1"/>
  <c r="X210" i="1" s="1"/>
  <c r="I127" i="2"/>
  <c r="J127" i="2" s="1"/>
  <c r="H225" i="1" s="1"/>
  <c r="X225" i="1" s="1"/>
  <c r="I131" i="2"/>
  <c r="J131" i="2" s="1"/>
  <c r="H301" i="1" s="1"/>
  <c r="X301" i="1" s="1"/>
  <c r="I135" i="2"/>
  <c r="J135" i="2" s="1"/>
  <c r="H126" i="1" s="1"/>
  <c r="X126" i="1" s="1"/>
  <c r="I139" i="2"/>
  <c r="J139" i="2" s="1"/>
  <c r="H313" i="1" s="1"/>
  <c r="X313" i="1" s="1"/>
  <c r="I143" i="2"/>
  <c r="J143" i="2" s="1"/>
  <c r="H170" i="1" s="1"/>
  <c r="X170" i="1" s="1"/>
  <c r="I147" i="2"/>
  <c r="J147" i="2" s="1"/>
  <c r="H282" i="1" s="1"/>
  <c r="X282" i="1" s="1"/>
  <c r="I151" i="2"/>
  <c r="J151" i="2" s="1"/>
  <c r="H287" i="1" s="1"/>
  <c r="X287" i="1" s="1"/>
  <c r="I155" i="2"/>
  <c r="J155" i="2" s="1"/>
  <c r="H216" i="1" s="1"/>
  <c r="X216" i="1" s="1"/>
  <c r="I159" i="2"/>
  <c r="J159" i="2" s="1"/>
  <c r="H281" i="1" s="1"/>
  <c r="X281" i="1" s="1"/>
  <c r="I163" i="2"/>
  <c r="J163" i="2" s="1"/>
  <c r="H274" i="1" s="1"/>
  <c r="X274" i="1" s="1"/>
  <c r="I167" i="2"/>
  <c r="J167" i="2" s="1"/>
  <c r="H326" i="1" s="1"/>
  <c r="X326" i="1" s="1"/>
  <c r="I171" i="2"/>
  <c r="J171" i="2" s="1"/>
  <c r="H330" i="1" s="1"/>
  <c r="X330" i="1" s="1"/>
  <c r="I175" i="2"/>
  <c r="J175" i="2" s="1"/>
  <c r="H129" i="1" s="1"/>
  <c r="X129" i="1" s="1"/>
  <c r="I179" i="2"/>
  <c r="J179" i="2" s="1"/>
  <c r="H156" i="1" s="1"/>
  <c r="X156" i="1" s="1"/>
  <c r="I183" i="2"/>
  <c r="J183" i="2" s="1"/>
  <c r="H350" i="1" s="1"/>
  <c r="X350" i="1" s="1"/>
  <c r="I187" i="2"/>
  <c r="J187" i="2" s="1"/>
  <c r="I191" i="2"/>
  <c r="J191" i="2" s="1"/>
  <c r="I195" i="2"/>
  <c r="J195" i="2" s="1"/>
  <c r="H175" i="1" s="1"/>
  <c r="X175" i="1" s="1"/>
  <c r="I199" i="2"/>
  <c r="J199" i="2" s="1"/>
  <c r="I203" i="2"/>
  <c r="J203" i="2" s="1"/>
  <c r="H291" i="1" s="1"/>
  <c r="X291" i="1" s="1"/>
  <c r="I207" i="2"/>
  <c r="J207" i="2" s="1"/>
  <c r="H146" i="1" s="1"/>
  <c r="X146" i="1" s="1"/>
  <c r="I211" i="2"/>
  <c r="J211" i="2" s="1"/>
  <c r="H240" i="1" s="1"/>
  <c r="X240" i="1" s="1"/>
  <c r="I215" i="2"/>
  <c r="J215" i="2" s="1"/>
  <c r="H149" i="1" s="1"/>
  <c r="X149" i="1" s="1"/>
  <c r="I219" i="2"/>
  <c r="J219" i="2" s="1"/>
  <c r="H207" i="1" s="1"/>
  <c r="X207" i="1" s="1"/>
  <c r="I223" i="2"/>
  <c r="J223" i="2" s="1"/>
  <c r="H113" i="1" s="1"/>
  <c r="X113" i="1" s="1"/>
  <c r="I227" i="2"/>
  <c r="J227" i="2" s="1"/>
  <c r="H173" i="1" s="1"/>
  <c r="X173" i="1" s="1"/>
  <c r="I231" i="2"/>
  <c r="J231" i="2" s="1"/>
  <c r="H184" i="1" s="1"/>
  <c r="X184" i="1" s="1"/>
  <c r="I235" i="2"/>
  <c r="J235" i="2" s="1"/>
  <c r="H252" i="1" s="1"/>
  <c r="X252" i="1" s="1"/>
  <c r="I239" i="2"/>
  <c r="J239" i="2" s="1"/>
  <c r="H242" i="1" s="1"/>
  <c r="I243" i="2"/>
  <c r="J243" i="2" s="1"/>
  <c r="H245" i="1" s="1"/>
  <c r="I247" i="2"/>
  <c r="J247" i="2" s="1"/>
  <c r="H118" i="1" s="1"/>
  <c r="I251" i="2"/>
  <c r="J251" i="2" s="1"/>
  <c r="H108" i="1" s="1"/>
  <c r="I255" i="2"/>
  <c r="J255" i="2" s="1"/>
  <c r="H160" i="1" s="1"/>
  <c r="I259" i="2"/>
  <c r="J259" i="2" s="1"/>
  <c r="H143" i="1" s="1"/>
  <c r="I263" i="2"/>
  <c r="J263" i="2" s="1"/>
  <c r="H258" i="1" s="1"/>
  <c r="I267" i="2"/>
  <c r="J267" i="2" s="1"/>
  <c r="H198" i="1" s="1"/>
  <c r="I271" i="2"/>
  <c r="J271" i="2" s="1"/>
  <c r="H133" i="1" s="1"/>
  <c r="I275" i="2"/>
  <c r="J275" i="2" s="1"/>
  <c r="H187" i="1" s="1"/>
  <c r="I279" i="2"/>
  <c r="J279" i="2" s="1"/>
  <c r="H270" i="1" s="1"/>
  <c r="I283" i="2"/>
  <c r="J283" i="2" s="1"/>
  <c r="H218" i="1" s="1"/>
  <c r="I287" i="2"/>
  <c r="J287" i="2" s="1"/>
  <c r="H269" i="1" s="1"/>
  <c r="I291" i="2"/>
  <c r="J291" i="2" s="1"/>
  <c r="H262" i="1" s="1"/>
  <c r="I295" i="2"/>
  <c r="J295" i="2" s="1"/>
  <c r="H243" i="1" s="1"/>
  <c r="I299" i="2"/>
  <c r="J299" i="2" s="1"/>
  <c r="H159" i="1" s="1"/>
  <c r="I303" i="2"/>
  <c r="J303" i="2" s="1"/>
  <c r="H217" i="1" s="1"/>
  <c r="I307" i="2"/>
  <c r="J307" i="2" s="1"/>
  <c r="H200" i="1" s="1"/>
  <c r="I311" i="2"/>
  <c r="J311" i="2" s="1"/>
  <c r="H239" i="1" s="1"/>
  <c r="I315" i="2"/>
  <c r="J315" i="2" s="1"/>
  <c r="H285" i="1" s="1"/>
  <c r="I319" i="2"/>
  <c r="J319" i="2" s="1"/>
  <c r="H138" i="1" s="1"/>
  <c r="I323" i="2"/>
  <c r="J323" i="2" s="1"/>
  <c r="H152" i="1" s="1"/>
  <c r="I327" i="2"/>
  <c r="J327" i="2" s="1"/>
  <c r="H278" i="1" s="1"/>
  <c r="I331" i="2"/>
  <c r="J331" i="2" s="1"/>
  <c r="H204" i="1" s="1"/>
  <c r="I335" i="2"/>
  <c r="J335" i="2" s="1"/>
  <c r="H325" i="1" s="1"/>
  <c r="I339" i="2"/>
  <c r="J339" i="2" s="1"/>
  <c r="H296" i="1" s="1"/>
  <c r="I343" i="2"/>
  <c r="J343" i="2" s="1"/>
  <c r="H321" i="1" s="1"/>
  <c r="I100" i="2"/>
  <c r="J100" i="2" s="1"/>
  <c r="H177" i="1" s="1"/>
  <c r="X177" i="1" s="1"/>
  <c r="I104" i="2"/>
  <c r="J104" i="2" s="1"/>
  <c r="H232" i="1" s="1"/>
  <c r="X232" i="1" s="1"/>
  <c r="I108" i="2"/>
  <c r="J108" i="2" s="1"/>
  <c r="H119" i="1" s="1"/>
  <c r="X119" i="1" s="1"/>
  <c r="I112" i="2"/>
  <c r="J112" i="2" s="1"/>
  <c r="H153" i="1" s="1"/>
  <c r="X153" i="1" s="1"/>
  <c r="I116" i="2"/>
  <c r="J116" i="2" s="1"/>
  <c r="H311" i="1" s="1"/>
  <c r="X311" i="1" s="1"/>
  <c r="I120" i="2"/>
  <c r="J120" i="2" s="1"/>
  <c r="H116" i="1" s="1"/>
  <c r="X116" i="1" s="1"/>
  <c r="I124" i="2"/>
  <c r="J124" i="2" s="1"/>
  <c r="H222" i="1" s="1"/>
  <c r="X222" i="1" s="1"/>
  <c r="I128" i="2"/>
  <c r="J128" i="2" s="1"/>
  <c r="H257" i="1" s="1"/>
  <c r="X257" i="1" s="1"/>
  <c r="I132" i="2"/>
  <c r="J132" i="2" s="1"/>
  <c r="I136" i="2"/>
  <c r="J136" i="2" s="1"/>
  <c r="H256" i="1" s="1"/>
  <c r="X256" i="1" s="1"/>
  <c r="I140" i="2"/>
  <c r="J140" i="2" s="1"/>
  <c r="H132" i="1" s="1"/>
  <c r="X132" i="1" s="1"/>
  <c r="I144" i="2"/>
  <c r="J144" i="2" s="1"/>
  <c r="H300" i="1" s="1"/>
  <c r="X300" i="1" s="1"/>
  <c r="I148" i="2"/>
  <c r="J148" i="2" s="1"/>
  <c r="H320" i="1" s="1"/>
  <c r="X320" i="1" s="1"/>
  <c r="I152" i="2"/>
  <c r="J152" i="2" s="1"/>
  <c r="I156" i="2"/>
  <c r="J156" i="2" s="1"/>
  <c r="H145" i="1" s="1"/>
  <c r="X145" i="1" s="1"/>
  <c r="I160" i="2"/>
  <c r="J160" i="2" s="1"/>
  <c r="H162" i="1" s="1"/>
  <c r="X162" i="1" s="1"/>
  <c r="I164" i="2"/>
  <c r="J164" i="2" s="1"/>
  <c r="H284" i="1" s="1"/>
  <c r="X284" i="1" s="1"/>
  <c r="I168" i="2"/>
  <c r="J168" i="2" s="1"/>
  <c r="I172" i="2"/>
  <c r="J172" i="2" s="1"/>
  <c r="H194" i="1" s="1"/>
  <c r="X194" i="1" s="1"/>
  <c r="I176" i="2"/>
  <c r="J176" i="2" s="1"/>
  <c r="I180" i="2"/>
  <c r="J180" i="2" s="1"/>
  <c r="H310" i="1" s="1"/>
  <c r="X310" i="1" s="1"/>
  <c r="I184" i="2"/>
  <c r="J184" i="2" s="1"/>
  <c r="H271" i="1" s="1"/>
  <c r="X271" i="1" s="1"/>
  <c r="I188" i="2"/>
  <c r="J188" i="2" s="1"/>
  <c r="H246" i="1" s="1"/>
  <c r="X246" i="1" s="1"/>
  <c r="I192" i="2"/>
  <c r="J192" i="2" s="1"/>
  <c r="H189" i="1" s="1"/>
  <c r="X189" i="1" s="1"/>
  <c r="I196" i="2"/>
  <c r="J196" i="2" s="1"/>
  <c r="H322" i="1" s="1"/>
  <c r="X322" i="1" s="1"/>
  <c r="I200" i="2"/>
  <c r="J200" i="2" s="1"/>
  <c r="H137" i="1" s="1"/>
  <c r="X137" i="1" s="1"/>
  <c r="I204" i="2"/>
  <c r="J204" i="2" s="1"/>
  <c r="H231" i="1" s="1"/>
  <c r="X231" i="1" s="1"/>
  <c r="I208" i="2"/>
  <c r="J208" i="2" s="1"/>
  <c r="H288" i="1" s="1"/>
  <c r="X288" i="1" s="1"/>
  <c r="I212" i="2"/>
  <c r="J212" i="2" s="1"/>
  <c r="H230" i="1" s="1"/>
  <c r="X230" i="1" s="1"/>
  <c r="I216" i="2"/>
  <c r="J216" i="2" s="1"/>
  <c r="H343" i="1" s="1"/>
  <c r="X343" i="1" s="1"/>
  <c r="I220" i="2"/>
  <c r="J220" i="2" s="1"/>
  <c r="H259" i="1" s="1"/>
  <c r="X259" i="1" s="1"/>
  <c r="I224" i="2"/>
  <c r="J224" i="2" s="1"/>
  <c r="H206" i="1" s="1"/>
  <c r="X206" i="1" s="1"/>
  <c r="I228" i="2"/>
  <c r="J228" i="2" s="1"/>
  <c r="H316" i="1" s="1"/>
  <c r="X316" i="1" s="1"/>
  <c r="I232" i="2"/>
  <c r="J232" i="2" s="1"/>
  <c r="H193" i="1" s="1"/>
  <c r="X193" i="1" s="1"/>
  <c r="I236" i="2"/>
  <c r="J236" i="2" s="1"/>
  <c r="H267" i="1" s="1"/>
  <c r="I240" i="2"/>
  <c r="J240" i="2" s="1"/>
  <c r="H171" i="1" s="1"/>
  <c r="I244" i="2"/>
  <c r="J244" i="2" s="1"/>
  <c r="H226" i="1" s="1"/>
  <c r="I248" i="2"/>
  <c r="J248" i="2" s="1"/>
  <c r="H229" i="1" s="1"/>
  <c r="I252" i="2"/>
  <c r="J252" i="2" s="1"/>
  <c r="H331" i="1" s="1"/>
  <c r="I256" i="2"/>
  <c r="J256" i="2" s="1"/>
  <c r="H151" i="1" s="1"/>
  <c r="I260" i="2"/>
  <c r="J260" i="2" s="1"/>
  <c r="I264" i="2"/>
  <c r="J264" i="2" s="1"/>
  <c r="H309" i="1" s="1"/>
  <c r="I268" i="2"/>
  <c r="J268" i="2" s="1"/>
  <c r="H235" i="1" s="1"/>
  <c r="I272" i="2"/>
  <c r="J272" i="2" s="1"/>
  <c r="H208" i="1" s="1"/>
  <c r="I276" i="2"/>
  <c r="J276" i="2" s="1"/>
  <c r="H302" i="1" s="1"/>
  <c r="I280" i="2"/>
  <c r="J280" i="2" s="1"/>
  <c r="H135" i="1" s="1"/>
  <c r="I284" i="2"/>
  <c r="J284" i="2" s="1"/>
  <c r="I288" i="2"/>
  <c r="J288" i="2" s="1"/>
  <c r="H134" i="1" s="1"/>
  <c r="I292" i="2"/>
  <c r="J292" i="2" s="1"/>
  <c r="H172" i="1" s="1"/>
  <c r="I296" i="2"/>
  <c r="J296" i="2" s="1"/>
  <c r="H228" i="1" s="1"/>
  <c r="I300" i="2"/>
  <c r="J300" i="2" s="1"/>
  <c r="H191" i="1" s="1"/>
  <c r="I304" i="2"/>
  <c r="J304" i="2" s="1"/>
  <c r="H317" i="1" s="1"/>
  <c r="I308" i="2"/>
  <c r="J308" i="2" s="1"/>
  <c r="H221" i="1" s="1"/>
  <c r="I312" i="2"/>
  <c r="J312" i="2" s="1"/>
  <c r="I316" i="2"/>
  <c r="J316" i="2" s="1"/>
  <c r="H195" i="1" s="1"/>
  <c r="I320" i="2"/>
  <c r="J320" i="2" s="1"/>
  <c r="I324" i="2"/>
  <c r="J324" i="2" s="1"/>
  <c r="H123" i="1" s="1"/>
  <c r="I328" i="2"/>
  <c r="J328" i="2" s="1"/>
  <c r="H148" i="1" s="1"/>
  <c r="I332" i="2"/>
  <c r="J332" i="2" s="1"/>
  <c r="H176" i="1" s="1"/>
  <c r="I336" i="2"/>
  <c r="J336" i="2" s="1"/>
  <c r="H279" i="1" s="1"/>
  <c r="I340" i="2"/>
  <c r="J340" i="2" s="1"/>
  <c r="H214" i="1" s="1"/>
  <c r="I344" i="2"/>
  <c r="J344" i="2" s="1"/>
  <c r="H114" i="1" s="1"/>
  <c r="I101" i="2"/>
  <c r="J101" i="2" s="1"/>
  <c r="H205" i="1" s="1"/>
  <c r="X205" i="1" s="1"/>
  <c r="I105" i="2"/>
  <c r="J105" i="2" s="1"/>
  <c r="H251" i="1" s="1"/>
  <c r="X251" i="1" s="1"/>
  <c r="I109" i="2"/>
  <c r="J109" i="2" s="1"/>
  <c r="H286" i="1" s="1"/>
  <c r="X286" i="1" s="1"/>
  <c r="I113" i="2"/>
  <c r="J113" i="2" s="1"/>
  <c r="H319" i="1" s="1"/>
  <c r="X319" i="1" s="1"/>
  <c r="I117" i="2"/>
  <c r="J117" i="2" s="1"/>
  <c r="H346" i="1" s="1"/>
  <c r="X346" i="1" s="1"/>
  <c r="I121" i="2"/>
  <c r="J121" i="2" s="1"/>
  <c r="H192" i="1" s="1"/>
  <c r="X192" i="1" s="1"/>
  <c r="I125" i="2"/>
  <c r="J125" i="2" s="1"/>
  <c r="H201" i="1" s="1"/>
  <c r="X201" i="1" s="1"/>
  <c r="I129" i="2"/>
  <c r="J129" i="2" s="1"/>
  <c r="H142" i="1" s="1"/>
  <c r="X142" i="1" s="1"/>
  <c r="I133" i="2"/>
  <c r="J133" i="2" s="1"/>
  <c r="H244" i="1" s="1"/>
  <c r="X244" i="1" s="1"/>
  <c r="I137" i="2"/>
  <c r="J137" i="2" s="1"/>
  <c r="I141" i="2"/>
  <c r="J141" i="2" s="1"/>
  <c r="H314" i="1" s="1"/>
  <c r="X314" i="1" s="1"/>
  <c r="I145" i="2"/>
  <c r="J145" i="2" s="1"/>
  <c r="H276" i="1" s="1"/>
  <c r="X276" i="1" s="1"/>
  <c r="I149" i="2"/>
  <c r="J149" i="2" s="1"/>
  <c r="H122" i="1" s="1"/>
  <c r="X122" i="1" s="1"/>
  <c r="I153" i="2"/>
  <c r="J153" i="2" s="1"/>
  <c r="H131" i="1" s="1"/>
  <c r="X131" i="1" s="1"/>
  <c r="I157" i="2"/>
  <c r="J157" i="2" s="1"/>
  <c r="H344" i="1" s="1"/>
  <c r="X344" i="1" s="1"/>
  <c r="I161" i="2"/>
  <c r="J161" i="2" s="1"/>
  <c r="H297" i="1" s="1"/>
  <c r="X297" i="1" s="1"/>
  <c r="I165" i="2"/>
  <c r="J165" i="2" s="1"/>
  <c r="H128" i="1" s="1"/>
  <c r="X128" i="1" s="1"/>
  <c r="I169" i="2"/>
  <c r="J169" i="2" s="1"/>
  <c r="H234" i="1" s="1"/>
  <c r="X234" i="1" s="1"/>
  <c r="I173" i="2"/>
  <c r="J173" i="2" s="1"/>
  <c r="H250" i="1" s="1"/>
  <c r="X250" i="1" s="1"/>
  <c r="I177" i="2"/>
  <c r="J177" i="2" s="1"/>
  <c r="H304" i="1" s="1"/>
  <c r="X304" i="1" s="1"/>
  <c r="I181" i="2"/>
  <c r="J181" i="2" s="1"/>
  <c r="H241" i="1" s="1"/>
  <c r="X241" i="1" s="1"/>
  <c r="I185" i="2"/>
  <c r="J185" i="2" s="1"/>
  <c r="H215" i="1" s="1"/>
  <c r="X215" i="1" s="1"/>
  <c r="I189" i="2"/>
  <c r="J189" i="2" s="1"/>
  <c r="H179" i="1" s="1"/>
  <c r="X179" i="1" s="1"/>
  <c r="I193" i="2"/>
  <c r="J193" i="2" s="1"/>
  <c r="H144" i="1" s="1"/>
  <c r="X144" i="1" s="1"/>
  <c r="I197" i="2"/>
  <c r="J197" i="2" s="1"/>
  <c r="H168" i="1" s="1"/>
  <c r="X168" i="1" s="1"/>
  <c r="I201" i="2"/>
  <c r="J201" i="2" s="1"/>
  <c r="H161" i="1" s="1"/>
  <c r="X161" i="1" s="1"/>
  <c r="I205" i="2"/>
  <c r="J205" i="2" s="1"/>
  <c r="H261" i="1" s="1"/>
  <c r="X261" i="1" s="1"/>
  <c r="I209" i="2"/>
  <c r="J209" i="2" s="1"/>
  <c r="H266" i="1" s="1"/>
  <c r="X266" i="1" s="1"/>
  <c r="I213" i="2"/>
  <c r="J213" i="2" s="1"/>
  <c r="H136" i="1" s="1"/>
  <c r="X136" i="1" s="1"/>
  <c r="I217" i="2"/>
  <c r="J217" i="2" s="1"/>
  <c r="H139" i="1" s="1"/>
  <c r="X139" i="1" s="1"/>
  <c r="I221" i="2"/>
  <c r="J221" i="2" s="1"/>
  <c r="H253" i="1" s="1"/>
  <c r="X253" i="1" s="1"/>
  <c r="I225" i="2"/>
  <c r="J225" i="2" s="1"/>
  <c r="H236" i="1" s="1"/>
  <c r="X236" i="1" s="1"/>
  <c r="I229" i="2"/>
  <c r="J229" i="2" s="1"/>
  <c r="H352" i="1" s="1"/>
  <c r="X352" i="1" s="1"/>
  <c r="I233" i="2"/>
  <c r="J233" i="2" s="1"/>
  <c r="H299" i="1" s="1"/>
  <c r="X299" i="1" s="1"/>
  <c r="I237" i="2"/>
  <c r="J237" i="2" s="1"/>
  <c r="H107" i="1" s="1"/>
  <c r="I241" i="2"/>
  <c r="J241" i="2" s="1"/>
  <c r="H117" i="1" s="1"/>
  <c r="I245" i="2"/>
  <c r="J245" i="2" s="1"/>
  <c r="H120" i="1" s="1"/>
  <c r="I249" i="2"/>
  <c r="J249" i="2" s="1"/>
  <c r="H290" i="1" s="1"/>
  <c r="I253" i="2"/>
  <c r="J253" i="2" s="1"/>
  <c r="H203" i="1" s="1"/>
  <c r="I257" i="2"/>
  <c r="J257" i="2" s="1"/>
  <c r="H272" i="1" s="1"/>
  <c r="I261" i="2"/>
  <c r="J261" i="2" s="1"/>
  <c r="H289" i="1" s="1"/>
  <c r="I265" i="2"/>
  <c r="J265" i="2" s="1"/>
  <c r="H186" i="1" s="1"/>
  <c r="I269" i="2"/>
  <c r="J269" i="2" s="1"/>
  <c r="H164" i="1" s="1"/>
  <c r="I273" i="2"/>
  <c r="J273" i="2" s="1"/>
  <c r="H125" i="1" s="1"/>
  <c r="I277" i="2"/>
  <c r="J277" i="2" s="1"/>
  <c r="H115" i="1" s="1"/>
  <c r="I281" i="2"/>
  <c r="J281" i="2" s="1"/>
  <c r="H165" i="1" s="1"/>
  <c r="I285" i="2"/>
  <c r="J285" i="2" s="1"/>
  <c r="I289" i="2"/>
  <c r="J289" i="2" s="1"/>
  <c r="H268" i="1" s="1"/>
  <c r="I293" i="2"/>
  <c r="J293" i="2" s="1"/>
  <c r="H237" i="1" s="1"/>
  <c r="I297" i="2"/>
  <c r="J297" i="2" s="1"/>
  <c r="H147" i="1" s="1"/>
  <c r="I301" i="2"/>
  <c r="J301" i="2" s="1"/>
  <c r="H121" i="1" s="1"/>
  <c r="I305" i="2"/>
  <c r="J305" i="2" s="1"/>
  <c r="H181" i="1" s="1"/>
  <c r="I309" i="2"/>
  <c r="J309" i="2" s="1"/>
  <c r="H275" i="1" s="1"/>
  <c r="I313" i="2"/>
  <c r="J313" i="2" s="1"/>
  <c r="H265" i="1" s="1"/>
  <c r="I317" i="2"/>
  <c r="J317" i="2" s="1"/>
  <c r="H347" i="1" s="1"/>
  <c r="I321" i="2"/>
  <c r="J321" i="2" s="1"/>
  <c r="H247" i="1" s="1"/>
  <c r="I325" i="2"/>
  <c r="J325" i="2" s="1"/>
  <c r="H213" i="1" s="1"/>
  <c r="I329" i="2"/>
  <c r="J329" i="2" s="1"/>
  <c r="H109" i="1" s="1"/>
  <c r="I333" i="2"/>
  <c r="J333" i="2" s="1"/>
  <c r="H254" i="1" s="1"/>
  <c r="I337" i="2"/>
  <c r="J337" i="2" s="1"/>
  <c r="H339" i="1" s="1"/>
  <c r="I341" i="2"/>
  <c r="J341" i="2" s="1"/>
  <c r="H295" i="1" s="1"/>
  <c r="I345" i="2"/>
  <c r="J345" i="2" s="1"/>
  <c r="H174" i="1" s="1"/>
  <c r="I22" i="2"/>
  <c r="J22" i="2" s="1"/>
  <c r="H27" i="1" s="1"/>
  <c r="I20" i="2"/>
  <c r="J20" i="2" s="1"/>
  <c r="H28" i="1" s="1"/>
  <c r="X28" i="1" s="1"/>
  <c r="I21" i="2"/>
  <c r="J21" i="2" s="1"/>
  <c r="H26" i="1" s="1"/>
  <c r="X26" i="1" s="1"/>
  <c r="I1065" i="2"/>
  <c r="J1065" i="2" s="1"/>
  <c r="H983" i="1" s="1"/>
  <c r="I1061" i="2"/>
  <c r="J1061" i="2" s="1"/>
  <c r="H980" i="1" s="1"/>
  <c r="I1057" i="2"/>
  <c r="J1057" i="2" s="1"/>
  <c r="H1071" i="1" s="1"/>
  <c r="I1053" i="2"/>
  <c r="J1053" i="2" s="1"/>
  <c r="H1003" i="1" s="1"/>
  <c r="I1049" i="2"/>
  <c r="J1049" i="2" s="1"/>
  <c r="H1006" i="1" s="1"/>
  <c r="I1045" i="2"/>
  <c r="J1045" i="2" s="1"/>
  <c r="H1069" i="1" s="1"/>
  <c r="I1041" i="2"/>
  <c r="J1041" i="2" s="1"/>
  <c r="H1016" i="1" s="1"/>
  <c r="I1037" i="2"/>
  <c r="J1037" i="2" s="1"/>
  <c r="H975" i="1" s="1"/>
  <c r="I1033" i="2"/>
  <c r="J1033" i="2" s="1"/>
  <c r="H1043" i="1" s="1"/>
  <c r="I1028" i="2"/>
  <c r="J1028" i="2" s="1"/>
  <c r="H1000" i="1" s="1"/>
  <c r="I1020" i="2"/>
  <c r="J1020" i="2" s="1"/>
  <c r="H1045" i="1" s="1"/>
  <c r="I1012" i="2"/>
  <c r="J1012" i="2" s="1"/>
  <c r="H1001" i="1" s="1"/>
  <c r="X1001" i="1" s="1"/>
  <c r="I731" i="2"/>
  <c r="J731" i="2" s="1"/>
  <c r="H760" i="1" s="1"/>
  <c r="X760" i="1" s="1"/>
  <c r="I735" i="2"/>
  <c r="J735" i="2" s="1"/>
  <c r="H748" i="1" s="1"/>
  <c r="X748" i="1" s="1"/>
  <c r="I739" i="2"/>
  <c r="J739" i="2" s="1"/>
  <c r="I743" i="2"/>
  <c r="J743" i="2" s="1"/>
  <c r="H779" i="1" s="1"/>
  <c r="X779" i="1" s="1"/>
  <c r="I747" i="2"/>
  <c r="J747" i="2" s="1"/>
  <c r="H781" i="1" s="1"/>
  <c r="X781" i="1" s="1"/>
  <c r="I751" i="2"/>
  <c r="J751" i="2" s="1"/>
  <c r="H771" i="1" s="1"/>
  <c r="X771" i="1" s="1"/>
  <c r="I755" i="2"/>
  <c r="J755" i="2" s="1"/>
  <c r="H752" i="1" s="1"/>
  <c r="X752" i="1" s="1"/>
  <c r="I759" i="2"/>
  <c r="J759" i="2" s="1"/>
  <c r="H744" i="1" s="1"/>
  <c r="I763" i="2"/>
  <c r="J763" i="2" s="1"/>
  <c r="H754" i="1" s="1"/>
  <c r="I767" i="2"/>
  <c r="J767" i="2" s="1"/>
  <c r="H778" i="1" s="1"/>
  <c r="I771" i="2"/>
  <c r="J771" i="2" s="1"/>
  <c r="H743" i="1" s="1"/>
  <c r="I775" i="2"/>
  <c r="J775" i="2" s="1"/>
  <c r="I779" i="2"/>
  <c r="J779" i="2" s="1"/>
  <c r="H770" i="1" s="1"/>
  <c r="I732" i="2"/>
  <c r="J732" i="2" s="1"/>
  <c r="H768" i="1" s="1"/>
  <c r="X768" i="1" s="1"/>
  <c r="I736" i="2"/>
  <c r="J736" i="2" s="1"/>
  <c r="I740" i="2"/>
  <c r="J740" i="2" s="1"/>
  <c r="H740" i="1" s="1"/>
  <c r="X740" i="1" s="1"/>
  <c r="I744" i="2"/>
  <c r="J744" i="2" s="1"/>
  <c r="H777" i="1" s="1"/>
  <c r="X777" i="1" s="1"/>
  <c r="I748" i="2"/>
  <c r="J748" i="2" s="1"/>
  <c r="H758" i="1" s="1"/>
  <c r="X758" i="1" s="1"/>
  <c r="I752" i="2"/>
  <c r="J752" i="2" s="1"/>
  <c r="H764" i="1" s="1"/>
  <c r="X764" i="1" s="1"/>
  <c r="I756" i="2"/>
  <c r="J756" i="2" s="1"/>
  <c r="H765" i="1" s="1"/>
  <c r="X765" i="1" s="1"/>
  <c r="I760" i="2"/>
  <c r="J760" i="2" s="1"/>
  <c r="H773" i="1" s="1"/>
  <c r="I764" i="2"/>
  <c r="J764" i="2" s="1"/>
  <c r="H774" i="1" s="1"/>
  <c r="I768" i="2"/>
  <c r="J768" i="2" s="1"/>
  <c r="H776" i="1" s="1"/>
  <c r="I772" i="2"/>
  <c r="J772" i="2" s="1"/>
  <c r="H769" i="1" s="1"/>
  <c r="I776" i="2"/>
  <c r="J776" i="2" s="1"/>
  <c r="H745" i="1" s="1"/>
  <c r="I733" i="2"/>
  <c r="J733" i="2" s="1"/>
  <c r="H767" i="1" s="1"/>
  <c r="X767" i="1" s="1"/>
  <c r="I737" i="2"/>
  <c r="J737" i="2" s="1"/>
  <c r="H742" i="1" s="1"/>
  <c r="X742" i="1" s="1"/>
  <c r="I741" i="2"/>
  <c r="J741" i="2" s="1"/>
  <c r="H749" i="1" s="1"/>
  <c r="X749" i="1" s="1"/>
  <c r="I745" i="2"/>
  <c r="J745" i="2" s="1"/>
  <c r="H782" i="1" s="1"/>
  <c r="X782" i="1" s="1"/>
  <c r="I749" i="2"/>
  <c r="J749" i="2" s="1"/>
  <c r="H772" i="1" s="1"/>
  <c r="X772" i="1" s="1"/>
  <c r="I753" i="2"/>
  <c r="J753" i="2" s="1"/>
  <c r="H763" i="1" s="1"/>
  <c r="X763" i="1" s="1"/>
  <c r="I757" i="2"/>
  <c r="J757" i="2" s="1"/>
  <c r="H759" i="1" s="1"/>
  <c r="I761" i="2"/>
  <c r="J761" i="2" s="1"/>
  <c r="H757" i="1" s="1"/>
  <c r="I765" i="2"/>
  <c r="J765" i="2" s="1"/>
  <c r="H785" i="1" s="1"/>
  <c r="I769" i="2"/>
  <c r="J769" i="2" s="1"/>
  <c r="H762" i="1" s="1"/>
  <c r="I773" i="2"/>
  <c r="J773" i="2" s="1"/>
  <c r="H753" i="1" s="1"/>
  <c r="I777" i="2"/>
  <c r="J777" i="2" s="1"/>
  <c r="I734" i="2"/>
  <c r="J734" i="2" s="1"/>
  <c r="H737" i="1" s="1"/>
  <c r="X737" i="1" s="1"/>
  <c r="I738" i="2"/>
  <c r="J738" i="2" s="1"/>
  <c r="H751" i="1" s="1"/>
  <c r="X751" i="1" s="1"/>
  <c r="I742" i="2"/>
  <c r="J742" i="2" s="1"/>
  <c r="H761" i="1" s="1"/>
  <c r="X761" i="1" s="1"/>
  <c r="I746" i="2"/>
  <c r="J746" i="2" s="1"/>
  <c r="H755" i="1" s="1"/>
  <c r="X755" i="1" s="1"/>
  <c r="I750" i="2"/>
  <c r="J750" i="2" s="1"/>
  <c r="H780" i="1" s="1"/>
  <c r="X780" i="1" s="1"/>
  <c r="I754" i="2"/>
  <c r="J754" i="2" s="1"/>
  <c r="H746" i="1" s="1"/>
  <c r="X746" i="1" s="1"/>
  <c r="I758" i="2"/>
  <c r="J758" i="2" s="1"/>
  <c r="H775" i="1" s="1"/>
  <c r="I762" i="2"/>
  <c r="J762" i="2" s="1"/>
  <c r="H747" i="1" s="1"/>
  <c r="I766" i="2"/>
  <c r="J766" i="2" s="1"/>
  <c r="H741" i="1" s="1"/>
  <c r="I770" i="2"/>
  <c r="J770" i="2" s="1"/>
  <c r="H738" i="1" s="1"/>
  <c r="I774" i="2"/>
  <c r="J774" i="2" s="1"/>
  <c r="H756" i="1" s="1"/>
  <c r="I778" i="2"/>
  <c r="J778" i="2" s="1"/>
  <c r="H750" i="1" s="1"/>
  <c r="I347" i="2"/>
  <c r="J347" i="2" s="1"/>
  <c r="H383" i="1" s="1"/>
  <c r="X383" i="1" s="1"/>
  <c r="I348" i="2"/>
  <c r="J348" i="2" s="1"/>
  <c r="H360" i="1" s="1"/>
  <c r="X360" i="1" s="1"/>
  <c r="I349" i="2"/>
  <c r="J349" i="2" s="1"/>
  <c r="H382" i="1" s="1"/>
  <c r="X382" i="1" s="1"/>
  <c r="I350" i="2"/>
  <c r="J350" i="2" s="1"/>
  <c r="H371" i="1" s="1"/>
  <c r="X371" i="1" s="1"/>
  <c r="I354" i="2"/>
  <c r="J354" i="2" s="1"/>
  <c r="H381" i="1" s="1"/>
  <c r="X381" i="1" s="1"/>
  <c r="I358" i="2"/>
  <c r="J358" i="2" s="1"/>
  <c r="H356" i="1" s="1"/>
  <c r="X356" i="1" s="1"/>
  <c r="I362" i="2"/>
  <c r="J362" i="2" s="1"/>
  <c r="H368" i="1" s="1"/>
  <c r="X368" i="1" s="1"/>
  <c r="I366" i="2"/>
  <c r="J366" i="2" s="1"/>
  <c r="H363" i="1" s="1"/>
  <c r="X363" i="1" s="1"/>
  <c r="I370" i="2"/>
  <c r="J370" i="2" s="1"/>
  <c r="H378" i="1" s="1"/>
  <c r="X378" i="1" s="1"/>
  <c r="I374" i="2"/>
  <c r="J374" i="2" s="1"/>
  <c r="H377" i="1" s="1"/>
  <c r="X377" i="1" s="1"/>
  <c r="I378" i="2"/>
  <c r="J378" i="2" s="1"/>
  <c r="H366" i="1" s="1"/>
  <c r="I382" i="2"/>
  <c r="J382" i="2" s="1"/>
  <c r="H388" i="1" s="1"/>
  <c r="I386" i="2"/>
  <c r="J386" i="2" s="1"/>
  <c r="H394" i="1" s="1"/>
  <c r="I390" i="2"/>
  <c r="J390" i="2" s="1"/>
  <c r="H362" i="1" s="1"/>
  <c r="I394" i="2"/>
  <c r="J394" i="2" s="1"/>
  <c r="H372" i="1" s="1"/>
  <c r="I351" i="2"/>
  <c r="J351" i="2" s="1"/>
  <c r="H380" i="1" s="1"/>
  <c r="X380" i="1" s="1"/>
  <c r="I355" i="2"/>
  <c r="J355" i="2" s="1"/>
  <c r="H402" i="1" s="1"/>
  <c r="X402" i="1" s="1"/>
  <c r="I359" i="2"/>
  <c r="J359" i="2" s="1"/>
  <c r="H374" i="1" s="1"/>
  <c r="X374" i="1" s="1"/>
  <c r="I363" i="2"/>
  <c r="J363" i="2" s="1"/>
  <c r="H373" i="1" s="1"/>
  <c r="X373" i="1" s="1"/>
  <c r="I367" i="2"/>
  <c r="J367" i="2" s="1"/>
  <c r="H387" i="1" s="1"/>
  <c r="X387" i="1" s="1"/>
  <c r="I371" i="2"/>
  <c r="J371" i="2" s="1"/>
  <c r="H359" i="1" s="1"/>
  <c r="X359" i="1" s="1"/>
  <c r="I375" i="2"/>
  <c r="J375" i="2" s="1"/>
  <c r="H365" i="1" s="1"/>
  <c r="I379" i="2"/>
  <c r="J379" i="2" s="1"/>
  <c r="H386" i="1" s="1"/>
  <c r="I383" i="2"/>
  <c r="J383" i="2" s="1"/>
  <c r="H385" i="1" s="1"/>
  <c r="I387" i="2"/>
  <c r="J387" i="2" s="1"/>
  <c r="H396" i="1" s="1"/>
  <c r="I391" i="2"/>
  <c r="J391" i="2" s="1"/>
  <c r="H400" i="1" s="1"/>
  <c r="I395" i="2"/>
  <c r="J395" i="2" s="1"/>
  <c r="H355" i="1" s="1"/>
  <c r="I352" i="2"/>
  <c r="J352" i="2" s="1"/>
  <c r="H369" i="1" s="1"/>
  <c r="X369" i="1" s="1"/>
  <c r="I356" i="2"/>
  <c r="J356" i="2" s="1"/>
  <c r="H376" i="1" s="1"/>
  <c r="X376" i="1" s="1"/>
  <c r="I360" i="2"/>
  <c r="J360" i="2" s="1"/>
  <c r="H379" i="1" s="1"/>
  <c r="X379" i="1" s="1"/>
  <c r="I364" i="2"/>
  <c r="J364" i="2" s="1"/>
  <c r="H384" i="1" s="1"/>
  <c r="X384" i="1" s="1"/>
  <c r="I368" i="2"/>
  <c r="J368" i="2" s="1"/>
  <c r="H358" i="1" s="1"/>
  <c r="X358" i="1" s="1"/>
  <c r="I372" i="2"/>
  <c r="J372" i="2" s="1"/>
  <c r="H357" i="1" s="1"/>
  <c r="X357" i="1" s="1"/>
  <c r="I376" i="2"/>
  <c r="J376" i="2" s="1"/>
  <c r="H391" i="1" s="1"/>
  <c r="I380" i="2"/>
  <c r="J380" i="2" s="1"/>
  <c r="H375" i="1" s="1"/>
  <c r="I384" i="2"/>
  <c r="J384" i="2" s="1"/>
  <c r="H370" i="1" s="1"/>
  <c r="I388" i="2"/>
  <c r="J388" i="2" s="1"/>
  <c r="H397" i="1" s="1"/>
  <c r="I392" i="2"/>
  <c r="J392" i="2" s="1"/>
  <c r="H389" i="1" s="1"/>
  <c r="I396" i="2"/>
  <c r="J396" i="2" s="1"/>
  <c r="H392" i="1" s="1"/>
  <c r="I353" i="2"/>
  <c r="J353" i="2" s="1"/>
  <c r="H399" i="1" s="1"/>
  <c r="X399" i="1" s="1"/>
  <c r="I357" i="2"/>
  <c r="J357" i="2" s="1"/>
  <c r="H367" i="1" s="1"/>
  <c r="X367" i="1" s="1"/>
  <c r="I361" i="2"/>
  <c r="J361" i="2" s="1"/>
  <c r="H390" i="1" s="1"/>
  <c r="X390" i="1" s="1"/>
  <c r="I365" i="2"/>
  <c r="J365" i="2" s="1"/>
  <c r="H353" i="1" s="1"/>
  <c r="X353" i="1" s="1"/>
  <c r="I369" i="2"/>
  <c r="J369" i="2" s="1"/>
  <c r="H393" i="1" s="1"/>
  <c r="X393" i="1" s="1"/>
  <c r="I373" i="2"/>
  <c r="J373" i="2" s="1"/>
  <c r="H354" i="1" s="1"/>
  <c r="X354" i="1" s="1"/>
  <c r="I377" i="2"/>
  <c r="J377" i="2" s="1"/>
  <c r="H395" i="1" s="1"/>
  <c r="I381" i="2"/>
  <c r="J381" i="2" s="1"/>
  <c r="I385" i="2"/>
  <c r="J385" i="2" s="1"/>
  <c r="I389" i="2"/>
  <c r="J389" i="2" s="1"/>
  <c r="H361" i="1" s="1"/>
  <c r="I393" i="2"/>
  <c r="J393" i="2" s="1"/>
  <c r="H364" i="1" s="1"/>
  <c r="I26" i="2"/>
  <c r="J26" i="2" s="1"/>
  <c r="H42" i="1" s="1"/>
  <c r="X42" i="1" s="1"/>
  <c r="I30" i="2"/>
  <c r="J30" i="2" s="1"/>
  <c r="H48" i="1" s="1"/>
  <c r="X48" i="1" s="1"/>
  <c r="I34" i="2"/>
  <c r="J34" i="2" s="1"/>
  <c r="H45" i="1" s="1"/>
  <c r="X45" i="1" s="1"/>
  <c r="I38" i="2"/>
  <c r="J38" i="2" s="1"/>
  <c r="H55" i="1" s="1"/>
  <c r="X55" i="1" s="1"/>
  <c r="I42" i="2"/>
  <c r="J42" i="2" s="1"/>
  <c r="H53" i="1" s="1"/>
  <c r="I46" i="2"/>
  <c r="J46" i="2" s="1"/>
  <c r="H41" i="1" s="1"/>
  <c r="I50" i="2"/>
  <c r="J50" i="2" s="1"/>
  <c r="H32" i="1" s="1"/>
  <c r="I23" i="2"/>
  <c r="J23" i="2" s="1"/>
  <c r="H39" i="1" s="1"/>
  <c r="X39" i="1" s="1"/>
  <c r="I27" i="2"/>
  <c r="J27" i="2" s="1"/>
  <c r="I31" i="2"/>
  <c r="J31" i="2" s="1"/>
  <c r="H29" i="1" s="1"/>
  <c r="X29" i="1" s="1"/>
  <c r="I35" i="2"/>
  <c r="J35" i="2" s="1"/>
  <c r="H44" i="1" s="1"/>
  <c r="X44" i="1" s="1"/>
  <c r="I39" i="2"/>
  <c r="J39" i="2" s="1"/>
  <c r="H58" i="1" s="1"/>
  <c r="I43" i="2"/>
  <c r="J43" i="2" s="1"/>
  <c r="H31" i="1" s="1"/>
  <c r="I47" i="2"/>
  <c r="J47" i="2" s="1"/>
  <c r="H56" i="1" s="1"/>
  <c r="I51" i="2"/>
  <c r="J51" i="2" s="1"/>
  <c r="H57" i="1" s="1"/>
  <c r="I24" i="2"/>
  <c r="J24" i="2" s="1"/>
  <c r="H47" i="1" s="1"/>
  <c r="X47" i="1" s="1"/>
  <c r="I28" i="2"/>
  <c r="J28" i="2" s="1"/>
  <c r="H33" i="1" s="1"/>
  <c r="X33" i="1" s="1"/>
  <c r="I32" i="2"/>
  <c r="J32" i="2" s="1"/>
  <c r="H51" i="1" s="1"/>
  <c r="X51" i="1" s="1"/>
  <c r="I36" i="2"/>
  <c r="J36" i="2" s="1"/>
  <c r="H46" i="1" s="1"/>
  <c r="X46" i="1" s="1"/>
  <c r="I40" i="2"/>
  <c r="J40" i="2" s="1"/>
  <c r="H50" i="1" s="1"/>
  <c r="I44" i="2"/>
  <c r="J44" i="2" s="1"/>
  <c r="I48" i="2"/>
  <c r="J48" i="2" s="1"/>
  <c r="H38" i="1" s="1"/>
  <c r="I52" i="2"/>
  <c r="J52" i="2" s="1"/>
  <c r="H30" i="1" s="1"/>
  <c r="I25" i="2"/>
  <c r="J25" i="2" s="1"/>
  <c r="H54" i="1" s="1"/>
  <c r="X54" i="1" s="1"/>
  <c r="I29" i="2"/>
  <c r="J29" i="2" s="1"/>
  <c r="H35" i="1" s="1"/>
  <c r="X35" i="1" s="1"/>
  <c r="I33" i="2"/>
  <c r="J33" i="2" s="1"/>
  <c r="H49" i="1" s="1"/>
  <c r="X49" i="1" s="1"/>
  <c r="I37" i="2"/>
  <c r="J37" i="2" s="1"/>
  <c r="H40" i="1" s="1"/>
  <c r="X40" i="1" s="1"/>
  <c r="I41" i="2"/>
  <c r="J41" i="2" s="1"/>
  <c r="H36" i="1" s="1"/>
  <c r="I45" i="2"/>
  <c r="J45" i="2" s="1"/>
  <c r="H34" i="1" s="1"/>
  <c r="I49" i="2"/>
  <c r="J49" i="2" s="1"/>
  <c r="H37" i="1" s="1"/>
  <c r="I53" i="2"/>
  <c r="J53" i="2" s="1"/>
  <c r="H52" i="1" s="1"/>
  <c r="I1064" i="2"/>
  <c r="J1064" i="2" s="1"/>
  <c r="H1056" i="1" s="1"/>
  <c r="I1060" i="2"/>
  <c r="J1060" i="2" s="1"/>
  <c r="H1038" i="1" s="1"/>
  <c r="I1056" i="2"/>
  <c r="J1056" i="2" s="1"/>
  <c r="H1046" i="1" s="1"/>
  <c r="I1052" i="2"/>
  <c r="J1052" i="2" s="1"/>
  <c r="H969" i="1" s="1"/>
  <c r="I1048" i="2"/>
  <c r="J1048" i="2" s="1"/>
  <c r="H966" i="1" s="1"/>
  <c r="I1044" i="2"/>
  <c r="J1044" i="2" s="1"/>
  <c r="H1057" i="1" s="1"/>
  <c r="I1040" i="2"/>
  <c r="J1040" i="2" s="1"/>
  <c r="H1022" i="1" s="1"/>
  <c r="I1036" i="2"/>
  <c r="J1036" i="2" s="1"/>
  <c r="H987" i="1" s="1"/>
  <c r="I1032" i="2"/>
  <c r="J1032" i="2" s="1"/>
  <c r="H1067" i="1" s="1"/>
  <c r="I1027" i="2"/>
  <c r="J1027" i="2" s="1"/>
  <c r="H979" i="1" s="1"/>
  <c r="I1019" i="2"/>
  <c r="J1019" i="2" s="1"/>
  <c r="H995" i="1" s="1"/>
  <c r="I1011" i="2"/>
  <c r="J1011" i="2" s="1"/>
  <c r="H1058" i="1" s="1"/>
  <c r="X1058" i="1" s="1"/>
  <c r="I831" i="2"/>
  <c r="J831" i="2" s="1"/>
  <c r="H899" i="1" s="1"/>
  <c r="X899" i="1" s="1"/>
  <c r="I835" i="2"/>
  <c r="J835" i="2" s="1"/>
  <c r="H896" i="1" s="1"/>
  <c r="X896" i="1" s="1"/>
  <c r="I839" i="2"/>
  <c r="J839" i="2" s="1"/>
  <c r="H884" i="1" s="1"/>
  <c r="X884" i="1" s="1"/>
  <c r="I843" i="2"/>
  <c r="J843" i="2" s="1"/>
  <c r="H848" i="1" s="1"/>
  <c r="X848" i="1" s="1"/>
  <c r="I847" i="2"/>
  <c r="J847" i="2" s="1"/>
  <c r="H881" i="1" s="1"/>
  <c r="X881" i="1" s="1"/>
  <c r="I851" i="2"/>
  <c r="J851" i="2" s="1"/>
  <c r="H891" i="1" s="1"/>
  <c r="X891" i="1" s="1"/>
  <c r="I855" i="2"/>
  <c r="J855" i="2" s="1"/>
  <c r="H841" i="1" s="1"/>
  <c r="X841" i="1" s="1"/>
  <c r="I859" i="2"/>
  <c r="J859" i="2" s="1"/>
  <c r="H868" i="1" s="1"/>
  <c r="X868" i="1" s="1"/>
  <c r="I863" i="2"/>
  <c r="J863" i="2" s="1"/>
  <c r="H894" i="1" s="1"/>
  <c r="X894" i="1" s="1"/>
  <c r="I867" i="2"/>
  <c r="J867" i="2" s="1"/>
  <c r="H866" i="1" s="1"/>
  <c r="X866" i="1" s="1"/>
  <c r="I871" i="2"/>
  <c r="J871" i="2" s="1"/>
  <c r="H900" i="1" s="1"/>
  <c r="I875" i="2"/>
  <c r="J875" i="2" s="1"/>
  <c r="H838" i="1" s="1"/>
  <c r="I879" i="2"/>
  <c r="J879" i="2" s="1"/>
  <c r="H879" i="1" s="1"/>
  <c r="I883" i="2"/>
  <c r="J883" i="2" s="1"/>
  <c r="H850" i="1" s="1"/>
  <c r="I887" i="2"/>
  <c r="J887" i="2" s="1"/>
  <c r="H883" i="1" s="1"/>
  <c r="I891" i="2"/>
  <c r="J891" i="2" s="1"/>
  <c r="H852" i="1" s="1"/>
  <c r="I895" i="2"/>
  <c r="J895" i="2" s="1"/>
  <c r="H907" i="1" s="1"/>
  <c r="I899" i="2"/>
  <c r="J899" i="2" s="1"/>
  <c r="H871" i="1" s="1"/>
  <c r="I903" i="2"/>
  <c r="J903" i="2" s="1"/>
  <c r="H851" i="1" s="1"/>
  <c r="I832" i="2"/>
  <c r="J832" i="2" s="1"/>
  <c r="H845" i="1" s="1"/>
  <c r="X845" i="1" s="1"/>
  <c r="I836" i="2"/>
  <c r="J836" i="2" s="1"/>
  <c r="H857" i="1" s="1"/>
  <c r="X857" i="1" s="1"/>
  <c r="I840" i="2"/>
  <c r="J840" i="2" s="1"/>
  <c r="H892" i="1" s="1"/>
  <c r="X892" i="1" s="1"/>
  <c r="I844" i="2"/>
  <c r="J844" i="2" s="1"/>
  <c r="H904" i="1" s="1"/>
  <c r="X904" i="1" s="1"/>
  <c r="I848" i="2"/>
  <c r="J848" i="2" s="1"/>
  <c r="H843" i="1" s="1"/>
  <c r="X843" i="1" s="1"/>
  <c r="I852" i="2"/>
  <c r="J852" i="2" s="1"/>
  <c r="H869" i="1" s="1"/>
  <c r="X869" i="1" s="1"/>
  <c r="I856" i="2"/>
  <c r="J856" i="2" s="1"/>
  <c r="H886" i="1" s="1"/>
  <c r="X886" i="1" s="1"/>
  <c r="I860" i="2"/>
  <c r="J860" i="2" s="1"/>
  <c r="H861" i="1" s="1"/>
  <c r="X861" i="1" s="1"/>
  <c r="I864" i="2"/>
  <c r="J864" i="2" s="1"/>
  <c r="H876" i="1" s="1"/>
  <c r="X876" i="1" s="1"/>
  <c r="I868" i="2"/>
  <c r="J868" i="2" s="1"/>
  <c r="H887" i="1" s="1"/>
  <c r="X887" i="1" s="1"/>
  <c r="I872" i="2"/>
  <c r="J872" i="2" s="1"/>
  <c r="H847" i="1" s="1"/>
  <c r="I876" i="2"/>
  <c r="J876" i="2" s="1"/>
  <c r="H849" i="1" s="1"/>
  <c r="I880" i="2"/>
  <c r="J880" i="2" s="1"/>
  <c r="H853" i="1" s="1"/>
  <c r="I884" i="2"/>
  <c r="J884" i="2" s="1"/>
  <c r="H856" i="1" s="1"/>
  <c r="I888" i="2"/>
  <c r="J888" i="2" s="1"/>
  <c r="H858" i="1" s="1"/>
  <c r="I892" i="2"/>
  <c r="J892" i="2" s="1"/>
  <c r="H842" i="1" s="1"/>
  <c r="I896" i="2"/>
  <c r="J896" i="2" s="1"/>
  <c r="H890" i="1" s="1"/>
  <c r="I900" i="2"/>
  <c r="J900" i="2" s="1"/>
  <c r="H895" i="1" s="1"/>
  <c r="I833" i="2"/>
  <c r="J833" i="2" s="1"/>
  <c r="H844" i="1" s="1"/>
  <c r="X844" i="1" s="1"/>
  <c r="I837" i="2"/>
  <c r="J837" i="2" s="1"/>
  <c r="H836" i="1" s="1"/>
  <c r="X836" i="1" s="1"/>
  <c r="I841" i="2"/>
  <c r="J841" i="2" s="1"/>
  <c r="H855" i="1" s="1"/>
  <c r="X855" i="1" s="1"/>
  <c r="I845" i="2"/>
  <c r="J845" i="2" s="1"/>
  <c r="H885" i="1" s="1"/>
  <c r="X885" i="1" s="1"/>
  <c r="I849" i="2"/>
  <c r="J849" i="2" s="1"/>
  <c r="I853" i="2"/>
  <c r="J853" i="2" s="1"/>
  <c r="H870" i="1" s="1"/>
  <c r="X870" i="1" s="1"/>
  <c r="I857" i="2"/>
  <c r="J857" i="2" s="1"/>
  <c r="H893" i="1" s="1"/>
  <c r="X893" i="1" s="1"/>
  <c r="I861" i="2"/>
  <c r="J861" i="2" s="1"/>
  <c r="H875" i="1" s="1"/>
  <c r="X875" i="1" s="1"/>
  <c r="I865" i="2"/>
  <c r="J865" i="2" s="1"/>
  <c r="H839" i="1" s="1"/>
  <c r="X839" i="1" s="1"/>
  <c r="I869" i="2"/>
  <c r="J869" i="2" s="1"/>
  <c r="H902" i="1" s="1"/>
  <c r="X902" i="1" s="1"/>
  <c r="I873" i="2"/>
  <c r="J873" i="2" s="1"/>
  <c r="H908" i="1" s="1"/>
  <c r="I877" i="2"/>
  <c r="J877" i="2" s="1"/>
  <c r="H867" i="1" s="1"/>
  <c r="I881" i="2"/>
  <c r="J881" i="2" s="1"/>
  <c r="H888" i="1" s="1"/>
  <c r="I885" i="2"/>
  <c r="J885" i="2" s="1"/>
  <c r="H860" i="1" s="1"/>
  <c r="I889" i="2"/>
  <c r="J889" i="2" s="1"/>
  <c r="H873" i="1" s="1"/>
  <c r="I893" i="2"/>
  <c r="J893" i="2" s="1"/>
  <c r="H854" i="1" s="1"/>
  <c r="I897" i="2"/>
  <c r="J897" i="2" s="1"/>
  <c r="H882" i="1" s="1"/>
  <c r="I901" i="2"/>
  <c r="J901" i="2" s="1"/>
  <c r="H897" i="1" s="1"/>
  <c r="I830" i="2"/>
  <c r="J830" i="2" s="1"/>
  <c r="H898" i="1" s="1"/>
  <c r="X898" i="1" s="1"/>
  <c r="I834" i="2"/>
  <c r="J834" i="2" s="1"/>
  <c r="H880" i="1" s="1"/>
  <c r="X880" i="1" s="1"/>
  <c r="I838" i="2"/>
  <c r="J838" i="2" s="1"/>
  <c r="H837" i="1" s="1"/>
  <c r="X837" i="1" s="1"/>
  <c r="I842" i="2"/>
  <c r="J842" i="2" s="1"/>
  <c r="H889" i="1" s="1"/>
  <c r="X889" i="1" s="1"/>
  <c r="I846" i="2"/>
  <c r="J846" i="2" s="1"/>
  <c r="H877" i="1" s="1"/>
  <c r="X877" i="1" s="1"/>
  <c r="I850" i="2"/>
  <c r="J850" i="2" s="1"/>
  <c r="H905" i="1" s="1"/>
  <c r="X905" i="1" s="1"/>
  <c r="I854" i="2"/>
  <c r="J854" i="2" s="1"/>
  <c r="H862" i="1" s="1"/>
  <c r="X862" i="1" s="1"/>
  <c r="I858" i="2"/>
  <c r="J858" i="2" s="1"/>
  <c r="H863" i="1" s="1"/>
  <c r="X863" i="1" s="1"/>
  <c r="I862" i="2"/>
  <c r="J862" i="2" s="1"/>
  <c r="I866" i="2"/>
  <c r="J866" i="2" s="1"/>
  <c r="H846" i="1" s="1"/>
  <c r="X846" i="1" s="1"/>
  <c r="I870" i="2"/>
  <c r="J870" i="2" s="1"/>
  <c r="H874" i="1" s="1"/>
  <c r="X874" i="1" s="1"/>
  <c r="I874" i="2"/>
  <c r="J874" i="2" s="1"/>
  <c r="H859" i="1" s="1"/>
  <c r="I878" i="2"/>
  <c r="J878" i="2" s="1"/>
  <c r="H878" i="1" s="1"/>
  <c r="I882" i="2"/>
  <c r="J882" i="2" s="1"/>
  <c r="H903" i="1" s="1"/>
  <c r="I886" i="2"/>
  <c r="J886" i="2" s="1"/>
  <c r="H840" i="1" s="1"/>
  <c r="I890" i="2"/>
  <c r="J890" i="2" s="1"/>
  <c r="H864" i="1" s="1"/>
  <c r="I894" i="2"/>
  <c r="J894" i="2" s="1"/>
  <c r="H906" i="1" s="1"/>
  <c r="I898" i="2"/>
  <c r="J898" i="2" s="1"/>
  <c r="H872" i="1" s="1"/>
  <c r="I902" i="2"/>
  <c r="J902" i="2" s="1"/>
  <c r="H901" i="1" s="1"/>
  <c r="I54" i="2"/>
  <c r="J54" i="2" s="1"/>
  <c r="H88" i="1" s="1"/>
  <c r="X88" i="1" s="1"/>
  <c r="I58" i="2"/>
  <c r="J58" i="2" s="1"/>
  <c r="H92" i="1" s="1"/>
  <c r="X92" i="1" s="1"/>
  <c r="I62" i="2"/>
  <c r="J62" i="2" s="1"/>
  <c r="H95" i="1" s="1"/>
  <c r="X95" i="1" s="1"/>
  <c r="I66" i="2"/>
  <c r="J66" i="2" s="1"/>
  <c r="H97" i="1" s="1"/>
  <c r="X97" i="1" s="1"/>
  <c r="I70" i="2"/>
  <c r="J70" i="2" s="1"/>
  <c r="H70" i="1" s="1"/>
  <c r="X70" i="1" s="1"/>
  <c r="I74" i="2"/>
  <c r="J74" i="2" s="1"/>
  <c r="H78" i="1" s="1"/>
  <c r="X78" i="1" s="1"/>
  <c r="I78" i="2"/>
  <c r="J78" i="2" s="1"/>
  <c r="H83" i="1" s="1"/>
  <c r="X83" i="1" s="1"/>
  <c r="I82" i="2"/>
  <c r="J82" i="2" s="1"/>
  <c r="H89" i="1" s="1"/>
  <c r="I86" i="2"/>
  <c r="J86" i="2" s="1"/>
  <c r="H104" i="1" s="1"/>
  <c r="I90" i="2"/>
  <c r="J90" i="2" s="1"/>
  <c r="H85" i="1" s="1"/>
  <c r="I94" i="2"/>
  <c r="J94" i="2" s="1"/>
  <c r="H67" i="1" s="1"/>
  <c r="I98" i="2"/>
  <c r="J98" i="2" s="1"/>
  <c r="H63" i="1" s="1"/>
  <c r="I55" i="2"/>
  <c r="J55" i="2" s="1"/>
  <c r="H64" i="1" s="1"/>
  <c r="X64" i="1" s="1"/>
  <c r="I59" i="2"/>
  <c r="J59" i="2" s="1"/>
  <c r="H77" i="1" s="1"/>
  <c r="X77" i="1" s="1"/>
  <c r="I63" i="2"/>
  <c r="J63" i="2" s="1"/>
  <c r="H62" i="1" s="1"/>
  <c r="X62" i="1" s="1"/>
  <c r="I67" i="2"/>
  <c r="J67" i="2" s="1"/>
  <c r="H73" i="1" s="1"/>
  <c r="X73" i="1" s="1"/>
  <c r="I71" i="2"/>
  <c r="J71" i="2" s="1"/>
  <c r="H81" i="1" s="1"/>
  <c r="X81" i="1" s="1"/>
  <c r="I75" i="2"/>
  <c r="J75" i="2" s="1"/>
  <c r="H102" i="1" s="1"/>
  <c r="X102" i="1" s="1"/>
  <c r="I79" i="2"/>
  <c r="J79" i="2" s="1"/>
  <c r="H105" i="1" s="1"/>
  <c r="I83" i="2"/>
  <c r="J83" i="2" s="1"/>
  <c r="H101" i="1" s="1"/>
  <c r="I87" i="2"/>
  <c r="J87" i="2" s="1"/>
  <c r="H60" i="1" s="1"/>
  <c r="I91" i="2"/>
  <c r="J91" i="2" s="1"/>
  <c r="H76" i="1" s="1"/>
  <c r="I95" i="2"/>
  <c r="J95" i="2" s="1"/>
  <c r="H72" i="1" s="1"/>
  <c r="I99" i="2"/>
  <c r="J99" i="2" s="1"/>
  <c r="H91" i="1" s="1"/>
  <c r="I56" i="2"/>
  <c r="J56" i="2" s="1"/>
  <c r="H79" i="1" s="1"/>
  <c r="X79" i="1" s="1"/>
  <c r="I60" i="2"/>
  <c r="J60" i="2" s="1"/>
  <c r="H68" i="1" s="1"/>
  <c r="X68" i="1" s="1"/>
  <c r="I64" i="2"/>
  <c r="J64" i="2" s="1"/>
  <c r="H96" i="1" s="1"/>
  <c r="X96" i="1" s="1"/>
  <c r="I68" i="2"/>
  <c r="J68" i="2" s="1"/>
  <c r="H84" i="1" s="1"/>
  <c r="X84" i="1" s="1"/>
  <c r="I72" i="2"/>
  <c r="J72" i="2" s="1"/>
  <c r="H94" i="1" s="1"/>
  <c r="X94" i="1" s="1"/>
  <c r="I76" i="2"/>
  <c r="J76" i="2" s="1"/>
  <c r="H75" i="1" s="1"/>
  <c r="X75" i="1" s="1"/>
  <c r="I80" i="2"/>
  <c r="J80" i="2" s="1"/>
  <c r="H86" i="1" s="1"/>
  <c r="I84" i="2"/>
  <c r="J84" i="2" s="1"/>
  <c r="H69" i="1" s="1"/>
  <c r="I88" i="2"/>
  <c r="J88" i="2" s="1"/>
  <c r="H71" i="1" s="1"/>
  <c r="I92" i="2"/>
  <c r="J92" i="2" s="1"/>
  <c r="H74" i="1" s="1"/>
  <c r="I96" i="2"/>
  <c r="J96" i="2" s="1"/>
  <c r="H90" i="1" s="1"/>
  <c r="I57" i="2"/>
  <c r="J57" i="2" s="1"/>
  <c r="H61" i="1" s="1"/>
  <c r="X61" i="1" s="1"/>
  <c r="I61" i="2"/>
  <c r="J61" i="2" s="1"/>
  <c r="H103" i="1" s="1"/>
  <c r="X103" i="1" s="1"/>
  <c r="I65" i="2"/>
  <c r="J65" i="2" s="1"/>
  <c r="H66" i="1" s="1"/>
  <c r="X66" i="1" s="1"/>
  <c r="I69" i="2"/>
  <c r="J69" i="2" s="1"/>
  <c r="H93" i="1" s="1"/>
  <c r="X93" i="1" s="1"/>
  <c r="I73" i="2"/>
  <c r="J73" i="2" s="1"/>
  <c r="H100" i="1" s="1"/>
  <c r="X100" i="1" s="1"/>
  <c r="I77" i="2"/>
  <c r="J77" i="2" s="1"/>
  <c r="H65" i="1" s="1"/>
  <c r="X65" i="1" s="1"/>
  <c r="I81" i="2"/>
  <c r="J81" i="2" s="1"/>
  <c r="H99" i="1" s="1"/>
  <c r="I85" i="2"/>
  <c r="J85" i="2" s="1"/>
  <c r="H98" i="1" s="1"/>
  <c r="I89" i="2"/>
  <c r="J89" i="2" s="1"/>
  <c r="H82" i="1" s="1"/>
  <c r="I93" i="2"/>
  <c r="J93" i="2" s="1"/>
  <c r="H80" i="1" s="1"/>
  <c r="I97" i="2"/>
  <c r="J97" i="2" s="1"/>
  <c r="H87" i="1" s="1"/>
  <c r="I10" i="2"/>
  <c r="J10" i="2" s="1"/>
  <c r="H21" i="1" s="1"/>
  <c r="X21" i="1" s="1"/>
  <c r="I14" i="2"/>
  <c r="J14" i="2" s="1"/>
  <c r="H23" i="1" s="1"/>
  <c r="X23" i="1" s="1"/>
  <c r="I18" i="2"/>
  <c r="J18" i="2" s="1"/>
  <c r="H24" i="1" s="1"/>
  <c r="I11" i="2"/>
  <c r="J11" i="2" s="1"/>
  <c r="H20" i="1" s="1"/>
  <c r="X20" i="1" s="1"/>
  <c r="I15" i="2"/>
  <c r="J15" i="2" s="1"/>
  <c r="H22" i="1" s="1"/>
  <c r="I19" i="2"/>
  <c r="J19" i="2" s="1"/>
  <c r="H18" i="1" s="1"/>
  <c r="I12" i="2"/>
  <c r="J12" i="2" s="1"/>
  <c r="H19" i="1" s="1"/>
  <c r="X19" i="1" s="1"/>
  <c r="I16" i="2"/>
  <c r="J16" i="2" s="1"/>
  <c r="H17" i="1" s="1"/>
  <c r="I13" i="2"/>
  <c r="J13" i="2" s="1"/>
  <c r="H16" i="1" s="1"/>
  <c r="X16" i="1" s="1"/>
  <c r="I17" i="2"/>
  <c r="J17" i="2" s="1"/>
  <c r="H25" i="1" s="1"/>
  <c r="I1063" i="2"/>
  <c r="J1063" i="2" s="1"/>
  <c r="H1044" i="1" s="1"/>
  <c r="I1059" i="2"/>
  <c r="J1059" i="2" s="1"/>
  <c r="H1012" i="1" s="1"/>
  <c r="I1055" i="2"/>
  <c r="J1055" i="2" s="1"/>
  <c r="H989" i="1" s="1"/>
  <c r="I1051" i="2"/>
  <c r="J1051" i="2" s="1"/>
  <c r="H971" i="1" s="1"/>
  <c r="I1047" i="2"/>
  <c r="J1047" i="2" s="1"/>
  <c r="H1033" i="1" s="1"/>
  <c r="I1043" i="2"/>
  <c r="J1043" i="2" s="1"/>
  <c r="H1029" i="1" s="1"/>
  <c r="I1039" i="2"/>
  <c r="J1039" i="2" s="1"/>
  <c r="H978" i="1" s="1"/>
  <c r="I1035" i="2"/>
  <c r="J1035" i="2" s="1"/>
  <c r="H1061" i="1" s="1"/>
  <c r="I1031" i="2"/>
  <c r="J1031" i="2" s="1"/>
  <c r="H977" i="1" s="1"/>
  <c r="I1024" i="2"/>
  <c r="J1024" i="2" s="1"/>
  <c r="H990" i="1" s="1"/>
  <c r="I1016" i="2"/>
  <c r="J1016" i="2" s="1"/>
  <c r="H1055" i="1" s="1"/>
  <c r="X1055" i="1" s="1"/>
  <c r="I1007" i="2"/>
  <c r="J1007" i="2" s="1"/>
  <c r="H994" i="1" s="1"/>
  <c r="X994" i="1" s="1"/>
  <c r="X906" i="1" l="1"/>
  <c r="Z906" i="1"/>
  <c r="Y906" i="1"/>
  <c r="X107" i="1"/>
  <c r="Z107" i="1"/>
  <c r="Y107" i="1"/>
  <c r="X108" i="1"/>
  <c r="Z108" i="1"/>
  <c r="Y108" i="1"/>
  <c r="X292" i="1"/>
  <c r="Y292" i="1"/>
  <c r="Z292" i="1"/>
  <c r="X688" i="1"/>
  <c r="Z688" i="1"/>
  <c r="Y688" i="1"/>
  <c r="X548" i="1"/>
  <c r="Z548" i="1"/>
  <c r="Y548" i="1"/>
  <c r="X800" i="1"/>
  <c r="Z800" i="1"/>
  <c r="Y800" i="1"/>
  <c r="X789" i="1"/>
  <c r="Z789" i="1"/>
  <c r="Y789" i="1"/>
  <c r="X931" i="1"/>
  <c r="Z931" i="1"/>
  <c r="Y931" i="1"/>
  <c r="X952" i="1"/>
  <c r="Z952" i="1"/>
  <c r="Y952" i="1"/>
  <c r="H962" i="1"/>
  <c r="X962" i="1" s="1"/>
  <c r="H955" i="1"/>
  <c r="X955" i="1" s="1"/>
  <c r="X937" i="1"/>
  <c r="Z937" i="1"/>
  <c r="Y937" i="1"/>
  <c r="X1047" i="1"/>
  <c r="Z1047" i="1"/>
  <c r="Y1047" i="1"/>
  <c r="X1065" i="1"/>
  <c r="Z1065" i="1"/>
  <c r="Y1065" i="1"/>
  <c r="X1059" i="1"/>
  <c r="Z1059" i="1"/>
  <c r="Y1059" i="1"/>
  <c r="X430" i="1"/>
  <c r="Z430" i="1"/>
  <c r="Y430" i="1"/>
  <c r="X457" i="1"/>
  <c r="Z457" i="1"/>
  <c r="Y457" i="1"/>
  <c r="X513" i="1"/>
  <c r="Y513" i="1"/>
  <c r="Z513" i="1"/>
  <c r="X469" i="1"/>
  <c r="Z469" i="1"/>
  <c r="Y469" i="1"/>
  <c r="X479" i="1"/>
  <c r="Z479" i="1"/>
  <c r="Y479" i="1"/>
  <c r="X506" i="1"/>
  <c r="Z506" i="1"/>
  <c r="Y506" i="1"/>
  <c r="X60" i="1"/>
  <c r="Z60" i="1"/>
  <c r="Y60" i="1"/>
  <c r="X897" i="1"/>
  <c r="Z897" i="1"/>
  <c r="Y897" i="1"/>
  <c r="X849" i="1"/>
  <c r="Z849" i="1"/>
  <c r="Y849" i="1"/>
  <c r="X883" i="1"/>
  <c r="Z883" i="1"/>
  <c r="Y883" i="1"/>
  <c r="X995" i="1"/>
  <c r="Z995" i="1"/>
  <c r="Y995" i="1"/>
  <c r="X1046" i="1"/>
  <c r="Z1046" i="1"/>
  <c r="Y1046" i="1"/>
  <c r="X370" i="1"/>
  <c r="Y370" i="1"/>
  <c r="Z370" i="1"/>
  <c r="X388" i="1"/>
  <c r="Z388" i="1"/>
  <c r="Y388" i="1"/>
  <c r="X747" i="1"/>
  <c r="Z747" i="1"/>
  <c r="Y747" i="1"/>
  <c r="X773" i="1"/>
  <c r="Z773" i="1"/>
  <c r="Y773" i="1"/>
  <c r="X770" i="1"/>
  <c r="Z770" i="1"/>
  <c r="Y770" i="1"/>
  <c r="X1043" i="1"/>
  <c r="Z1043" i="1"/>
  <c r="Y1043" i="1"/>
  <c r="X983" i="1"/>
  <c r="Z983" i="1"/>
  <c r="Y983" i="1"/>
  <c r="X109" i="1"/>
  <c r="Z109" i="1"/>
  <c r="Y109" i="1"/>
  <c r="X147" i="1"/>
  <c r="Z147" i="1"/>
  <c r="Y147" i="1"/>
  <c r="X186" i="1"/>
  <c r="Y186" i="1"/>
  <c r="Z186" i="1"/>
  <c r="H182" i="1"/>
  <c r="X182" i="1" s="1"/>
  <c r="H337" i="1"/>
  <c r="X337" i="1" s="1"/>
  <c r="X134" i="1"/>
  <c r="Y134" i="1"/>
  <c r="Z134" i="1"/>
  <c r="X151" i="1"/>
  <c r="Y151" i="1"/>
  <c r="Z151" i="1"/>
  <c r="X321" i="1"/>
  <c r="Z321" i="1"/>
  <c r="Y321" i="1"/>
  <c r="X239" i="1"/>
  <c r="Y239" i="1"/>
  <c r="Z239" i="1"/>
  <c r="X270" i="1"/>
  <c r="Z270" i="1"/>
  <c r="Y270" i="1"/>
  <c r="X118" i="1"/>
  <c r="Y118" i="1"/>
  <c r="Z118" i="1"/>
  <c r="X154" i="1"/>
  <c r="Z154" i="1"/>
  <c r="Y154" i="1"/>
  <c r="X209" i="1"/>
  <c r="Z209" i="1"/>
  <c r="Y209" i="1"/>
  <c r="X158" i="1"/>
  <c r="Z158" i="1"/>
  <c r="Y158" i="1"/>
  <c r="X169" i="1"/>
  <c r="Y169" i="1"/>
  <c r="Z169" i="1"/>
  <c r="X671" i="1"/>
  <c r="Z671" i="1"/>
  <c r="Y671" i="1"/>
  <c r="X664" i="1"/>
  <c r="Z664" i="1"/>
  <c r="Y664" i="1"/>
  <c r="X569" i="1"/>
  <c r="Z569" i="1"/>
  <c r="Y569" i="1"/>
  <c r="X645" i="1"/>
  <c r="Z645" i="1"/>
  <c r="Y645" i="1"/>
  <c r="X673" i="1"/>
  <c r="Z673" i="1"/>
  <c r="Y673" i="1"/>
  <c r="X643" i="1"/>
  <c r="Z643" i="1"/>
  <c r="Y643" i="1"/>
  <c r="X573" i="1"/>
  <c r="Z573" i="1"/>
  <c r="Y573" i="1"/>
  <c r="X597" i="1"/>
  <c r="Z597" i="1"/>
  <c r="Y597" i="1"/>
  <c r="X559" i="1"/>
  <c r="Z559" i="1"/>
  <c r="Y559" i="1"/>
  <c r="X564" i="1"/>
  <c r="Z564" i="1"/>
  <c r="Y564" i="1"/>
  <c r="H662" i="1"/>
  <c r="X662" i="1" s="1"/>
  <c r="H729" i="1"/>
  <c r="X729" i="1" s="1"/>
  <c r="X831" i="1"/>
  <c r="Z831" i="1"/>
  <c r="Y831" i="1"/>
  <c r="X807" i="1"/>
  <c r="Z807" i="1"/>
  <c r="Y807" i="1"/>
  <c r="X832" i="1"/>
  <c r="Z832" i="1"/>
  <c r="Y832" i="1"/>
  <c r="X950" i="1"/>
  <c r="Z950" i="1"/>
  <c r="Y950" i="1"/>
  <c r="X915" i="1"/>
  <c r="Z915" i="1"/>
  <c r="Y915" i="1"/>
  <c r="X949" i="1"/>
  <c r="Z949" i="1"/>
  <c r="Y949" i="1"/>
  <c r="X1062" i="1"/>
  <c r="Z1062" i="1"/>
  <c r="Y1062" i="1"/>
  <c r="X997" i="1"/>
  <c r="Z997" i="1"/>
  <c r="Y997" i="1"/>
  <c r="X407" i="1"/>
  <c r="Z407" i="1"/>
  <c r="Y407" i="1"/>
  <c r="X433" i="1"/>
  <c r="Z433" i="1"/>
  <c r="Y433" i="1"/>
  <c r="X519" i="1"/>
  <c r="Z519" i="1"/>
  <c r="Y519" i="1"/>
  <c r="X510" i="1"/>
  <c r="Y510" i="1"/>
  <c r="Z510" i="1"/>
  <c r="X463" i="1"/>
  <c r="Y463" i="1"/>
  <c r="Z463" i="1"/>
  <c r="X514" i="1"/>
  <c r="Y514" i="1"/>
  <c r="Z514" i="1"/>
  <c r="X1000" i="1"/>
  <c r="Z1000" i="1"/>
  <c r="Y1000" i="1"/>
  <c r="X123" i="1"/>
  <c r="Z123" i="1"/>
  <c r="Y123" i="1"/>
  <c r="X218" i="1"/>
  <c r="Y218" i="1"/>
  <c r="Z218" i="1"/>
  <c r="H306" i="1"/>
  <c r="X306" i="1" s="1"/>
  <c r="H348" i="1"/>
  <c r="X348" i="1" s="1"/>
  <c r="X568" i="1"/>
  <c r="Z568" i="1"/>
  <c r="Y568" i="1"/>
  <c r="H634" i="1"/>
  <c r="X634" i="1" s="1"/>
  <c r="H722" i="1"/>
  <c r="X722" i="1" s="1"/>
  <c r="X80" i="1"/>
  <c r="Z80" i="1"/>
  <c r="Y80" i="1"/>
  <c r="X971" i="1"/>
  <c r="Z971" i="1"/>
  <c r="Y971" i="1"/>
  <c r="X18" i="1"/>
  <c r="Z18" i="1"/>
  <c r="Y18" i="1"/>
  <c r="X82" i="1"/>
  <c r="Y82" i="1"/>
  <c r="Z82" i="1"/>
  <c r="X101" i="1"/>
  <c r="Y101" i="1"/>
  <c r="Z101" i="1"/>
  <c r="X63" i="1"/>
  <c r="Y63" i="1"/>
  <c r="Z63" i="1"/>
  <c r="X840" i="1"/>
  <c r="Z840" i="1"/>
  <c r="Y840" i="1"/>
  <c r="X882" i="1"/>
  <c r="Y882" i="1"/>
  <c r="Z882" i="1"/>
  <c r="X847" i="1"/>
  <c r="Z847" i="1"/>
  <c r="Y847" i="1"/>
  <c r="X850" i="1"/>
  <c r="Z850" i="1"/>
  <c r="Y850" i="1"/>
  <c r="X979" i="1"/>
  <c r="Z979" i="1"/>
  <c r="Y979" i="1"/>
  <c r="X1038" i="1"/>
  <c r="Z1038" i="1"/>
  <c r="Y1038" i="1"/>
  <c r="H43" i="1"/>
  <c r="X43" i="1" s="1"/>
  <c r="H59" i="1"/>
  <c r="X59" i="1" s="1"/>
  <c r="X375" i="1"/>
  <c r="Z375" i="1"/>
  <c r="Y375" i="1"/>
  <c r="X355" i="1"/>
  <c r="Z355" i="1"/>
  <c r="Y355" i="1"/>
  <c r="X366" i="1"/>
  <c r="Y366" i="1"/>
  <c r="Z366" i="1"/>
  <c r="X775" i="1"/>
  <c r="Z775" i="1"/>
  <c r="Y775" i="1"/>
  <c r="X753" i="1"/>
  <c r="Z753" i="1"/>
  <c r="Y753" i="1"/>
  <c r="H766" i="1"/>
  <c r="H784" i="1"/>
  <c r="X975" i="1"/>
  <c r="Z975" i="1"/>
  <c r="Y975" i="1"/>
  <c r="X213" i="1"/>
  <c r="Z213" i="1"/>
  <c r="Y213" i="1"/>
  <c r="X237" i="1"/>
  <c r="Y237" i="1"/>
  <c r="Z237" i="1"/>
  <c r="X289" i="1"/>
  <c r="Z289" i="1"/>
  <c r="Y289" i="1"/>
  <c r="X195" i="1"/>
  <c r="Z195" i="1"/>
  <c r="Y195" i="1"/>
  <c r="X331" i="1"/>
  <c r="Y331" i="1"/>
  <c r="Z331" i="1"/>
  <c r="X296" i="1"/>
  <c r="Z296" i="1"/>
  <c r="Y296" i="1"/>
  <c r="X200" i="1"/>
  <c r="Y200" i="1"/>
  <c r="Z200" i="1"/>
  <c r="X187" i="1"/>
  <c r="Y187" i="1"/>
  <c r="Z187" i="1"/>
  <c r="X245" i="1"/>
  <c r="Z245" i="1"/>
  <c r="Y245" i="1"/>
  <c r="X255" i="1"/>
  <c r="Y255" i="1"/>
  <c r="Z255" i="1"/>
  <c r="X303" i="1"/>
  <c r="Y303" i="1"/>
  <c r="Z303" i="1"/>
  <c r="X249" i="1"/>
  <c r="Z249" i="1"/>
  <c r="Y249" i="1"/>
  <c r="X691" i="1"/>
  <c r="Z691" i="1"/>
  <c r="Y691" i="1"/>
  <c r="X614" i="1"/>
  <c r="Z614" i="1"/>
  <c r="Y614" i="1"/>
  <c r="X686" i="1"/>
  <c r="Z686" i="1"/>
  <c r="Y686" i="1"/>
  <c r="X709" i="1"/>
  <c r="Z709" i="1"/>
  <c r="Y709" i="1"/>
  <c r="X641" i="1"/>
  <c r="Z641" i="1"/>
  <c r="Y641" i="1"/>
  <c r="X531" i="1"/>
  <c r="Z531" i="1"/>
  <c r="Y531" i="1"/>
  <c r="X704" i="1"/>
  <c r="Z704" i="1"/>
  <c r="Y704" i="1"/>
  <c r="X544" i="1"/>
  <c r="Z544" i="1"/>
  <c r="Y544" i="1"/>
  <c r="X647" i="1"/>
  <c r="Z647" i="1"/>
  <c r="Y647" i="1"/>
  <c r="X586" i="1"/>
  <c r="Z586" i="1"/>
  <c r="Y586" i="1"/>
  <c r="X532" i="1"/>
  <c r="Z532" i="1"/>
  <c r="Y532" i="1"/>
  <c r="X824" i="1"/>
  <c r="Z824" i="1"/>
  <c r="Y824" i="1"/>
  <c r="X825" i="1"/>
  <c r="Z825" i="1"/>
  <c r="Y825" i="1"/>
  <c r="X794" i="1"/>
  <c r="Z794" i="1"/>
  <c r="Y794" i="1"/>
  <c r="X923" i="1"/>
  <c r="Z923" i="1"/>
  <c r="Y923" i="1"/>
  <c r="X919" i="1"/>
  <c r="Z919" i="1"/>
  <c r="Y919" i="1"/>
  <c r="X940" i="1"/>
  <c r="Z940" i="1"/>
  <c r="Y940" i="1"/>
  <c r="X1028" i="1"/>
  <c r="Z1028" i="1"/>
  <c r="Y1028" i="1"/>
  <c r="X1031" i="1"/>
  <c r="Y1031" i="1"/>
  <c r="Z1031" i="1"/>
  <c r="X434" i="1"/>
  <c r="Z434" i="1"/>
  <c r="Y434" i="1"/>
  <c r="X459" i="1"/>
  <c r="Y459" i="1"/>
  <c r="Z459" i="1"/>
  <c r="X405" i="1"/>
  <c r="Y405" i="1"/>
  <c r="Z405" i="1"/>
  <c r="X517" i="1"/>
  <c r="Z517" i="1"/>
  <c r="Y517" i="1"/>
  <c r="X520" i="1"/>
  <c r="Z520" i="1"/>
  <c r="Y520" i="1"/>
  <c r="X507" i="1"/>
  <c r="Z507" i="1"/>
  <c r="Y507" i="1"/>
  <c r="X481" i="1"/>
  <c r="Z481" i="1"/>
  <c r="Y481" i="1"/>
  <c r="X908" i="1"/>
  <c r="Z908" i="1"/>
  <c r="Y908" i="1"/>
  <c r="X394" i="1"/>
  <c r="Z394" i="1"/>
  <c r="Y394" i="1"/>
  <c r="X980" i="1"/>
  <c r="Z980" i="1"/>
  <c r="Y980" i="1"/>
  <c r="H338" i="1"/>
  <c r="X338" i="1" s="1"/>
  <c r="H332" i="1"/>
  <c r="X332" i="1" s="1"/>
  <c r="X734" i="1"/>
  <c r="Z734" i="1"/>
  <c r="Y734" i="1"/>
  <c r="X823" i="1"/>
  <c r="Z823" i="1"/>
  <c r="Y823" i="1"/>
  <c r="X864" i="1"/>
  <c r="Z864" i="1"/>
  <c r="Y864" i="1"/>
  <c r="X989" i="1"/>
  <c r="Z989" i="1"/>
  <c r="Y989" i="1"/>
  <c r="X22" i="1"/>
  <c r="Z22" i="1"/>
  <c r="Y22" i="1"/>
  <c r="X98" i="1"/>
  <c r="Z98" i="1"/>
  <c r="Y98" i="1"/>
  <c r="X90" i="1"/>
  <c r="Z90" i="1"/>
  <c r="Y90" i="1"/>
  <c r="X105" i="1"/>
  <c r="Z105" i="1"/>
  <c r="Y105" i="1"/>
  <c r="X67" i="1"/>
  <c r="Y67" i="1"/>
  <c r="Z67" i="1"/>
  <c r="X903" i="1"/>
  <c r="Y903" i="1"/>
  <c r="Z903" i="1"/>
  <c r="X854" i="1"/>
  <c r="Z854" i="1"/>
  <c r="Y854" i="1"/>
  <c r="X895" i="1"/>
  <c r="Z895" i="1"/>
  <c r="Y895" i="1"/>
  <c r="X879" i="1"/>
  <c r="Z879" i="1"/>
  <c r="Y879" i="1"/>
  <c r="X1067" i="1"/>
  <c r="Z1067" i="1"/>
  <c r="Y1067" i="1"/>
  <c r="X1056" i="1"/>
  <c r="Z1056" i="1"/>
  <c r="Y1056" i="1"/>
  <c r="X364" i="1"/>
  <c r="Z364" i="1"/>
  <c r="Y364" i="1"/>
  <c r="X391" i="1"/>
  <c r="Y391" i="1"/>
  <c r="Z391" i="1"/>
  <c r="X400" i="1"/>
  <c r="Y400" i="1"/>
  <c r="Z400" i="1"/>
  <c r="X762" i="1"/>
  <c r="Z762" i="1"/>
  <c r="Y762" i="1"/>
  <c r="X743" i="1"/>
  <c r="Z743" i="1"/>
  <c r="Y743" i="1"/>
  <c r="X1016" i="1"/>
  <c r="Z1016" i="1"/>
  <c r="Y1016" i="1"/>
  <c r="X247" i="1"/>
  <c r="Z247" i="1"/>
  <c r="Y247" i="1"/>
  <c r="X268" i="1"/>
  <c r="Z268" i="1"/>
  <c r="Y268" i="1"/>
  <c r="X272" i="1"/>
  <c r="Y272" i="1"/>
  <c r="Z272" i="1"/>
  <c r="X114" i="1"/>
  <c r="Z114" i="1"/>
  <c r="Y114" i="1"/>
  <c r="X135" i="1"/>
  <c r="Z135" i="1"/>
  <c r="Y135" i="1"/>
  <c r="X229" i="1"/>
  <c r="Z229" i="1"/>
  <c r="Y229" i="1"/>
  <c r="H340" i="1"/>
  <c r="X340" i="1" s="1"/>
  <c r="H308" i="1"/>
  <c r="X308" i="1" s="1"/>
  <c r="X325" i="1"/>
  <c r="Z325" i="1"/>
  <c r="Y325" i="1"/>
  <c r="X217" i="1"/>
  <c r="Y217" i="1"/>
  <c r="Z217" i="1"/>
  <c r="X133" i="1"/>
  <c r="Y133" i="1"/>
  <c r="Z133" i="1"/>
  <c r="X242" i="1"/>
  <c r="Y242" i="1"/>
  <c r="Z242" i="1"/>
  <c r="X273" i="1"/>
  <c r="Y273" i="1"/>
  <c r="Z273" i="1"/>
  <c r="X318" i="1"/>
  <c r="Z318" i="1"/>
  <c r="Y318" i="1"/>
  <c r="H351" i="1"/>
  <c r="X351" i="1" s="1"/>
  <c r="H106" i="1"/>
  <c r="X106" i="1" s="1"/>
  <c r="X649" i="1"/>
  <c r="Z649" i="1"/>
  <c r="Y649" i="1"/>
  <c r="X705" i="1"/>
  <c r="Z705" i="1"/>
  <c r="Y705" i="1"/>
  <c r="X621" i="1"/>
  <c r="Z621" i="1"/>
  <c r="Y621" i="1"/>
  <c r="X603" i="1"/>
  <c r="Z603" i="1"/>
  <c r="Y603" i="1"/>
  <c r="X703" i="1"/>
  <c r="Z703" i="1"/>
  <c r="Y703" i="1"/>
  <c r="X675" i="1"/>
  <c r="Z675" i="1"/>
  <c r="Y675" i="1"/>
  <c r="H633" i="1"/>
  <c r="X633" i="1" s="1"/>
  <c r="H724" i="1"/>
  <c r="X724" i="1" s="1"/>
  <c r="X648" i="1"/>
  <c r="Z648" i="1"/>
  <c r="Y648" i="1"/>
  <c r="X553" i="1"/>
  <c r="Z553" i="1"/>
  <c r="Y553" i="1"/>
  <c r="X713" i="1"/>
  <c r="Z713" i="1"/>
  <c r="Y713" i="1"/>
  <c r="X629" i="1"/>
  <c r="Z629" i="1"/>
  <c r="Y629" i="1"/>
  <c r="X830" i="1"/>
  <c r="Z830" i="1"/>
  <c r="Y830" i="1"/>
  <c r="X810" i="1"/>
  <c r="Z810" i="1"/>
  <c r="Y810" i="1"/>
  <c r="X805" i="1"/>
  <c r="Z805" i="1"/>
  <c r="Y805" i="1"/>
  <c r="X926" i="1"/>
  <c r="Z926" i="1"/>
  <c r="Y926" i="1"/>
  <c r="X913" i="1"/>
  <c r="Z913" i="1"/>
  <c r="Y913" i="1"/>
  <c r="X935" i="1"/>
  <c r="Z935" i="1"/>
  <c r="Y935" i="1"/>
  <c r="X927" i="1"/>
  <c r="Z927" i="1"/>
  <c r="Y927" i="1"/>
  <c r="X1014" i="1"/>
  <c r="Z1014" i="1"/>
  <c r="Y1014" i="1"/>
  <c r="X436" i="1"/>
  <c r="Y436" i="1"/>
  <c r="Z436" i="1"/>
  <c r="X458" i="1"/>
  <c r="Y458" i="1"/>
  <c r="Z458" i="1"/>
  <c r="X444" i="1"/>
  <c r="Z444" i="1"/>
  <c r="Y444" i="1"/>
  <c r="X416" i="1"/>
  <c r="Z416" i="1"/>
  <c r="Y416" i="1"/>
  <c r="X516" i="1"/>
  <c r="Z516" i="1"/>
  <c r="Y516" i="1"/>
  <c r="X525" i="1"/>
  <c r="Z525" i="1"/>
  <c r="Y525" i="1"/>
  <c r="X475" i="1"/>
  <c r="Y475" i="1"/>
  <c r="Z475" i="1"/>
  <c r="X467" i="1"/>
  <c r="Z467" i="1"/>
  <c r="Y467" i="1"/>
  <c r="X852" i="1"/>
  <c r="Z852" i="1"/>
  <c r="Y852" i="1"/>
  <c r="X741" i="1"/>
  <c r="Z741" i="1"/>
  <c r="Y741" i="1"/>
  <c r="X164" i="1"/>
  <c r="Z164" i="1"/>
  <c r="Y164" i="1"/>
  <c r="X285" i="1"/>
  <c r="Z285" i="1"/>
  <c r="Y285" i="1"/>
  <c r="X630" i="1"/>
  <c r="Z630" i="1"/>
  <c r="Y630" i="1"/>
  <c r="X658" i="1"/>
  <c r="Z658" i="1"/>
  <c r="Y658" i="1"/>
  <c r="X1033" i="1"/>
  <c r="Z1033" i="1"/>
  <c r="Y1033" i="1"/>
  <c r="X990" i="1"/>
  <c r="Z990" i="1"/>
  <c r="Y990" i="1"/>
  <c r="X1012" i="1"/>
  <c r="Y1012" i="1"/>
  <c r="Z1012" i="1"/>
  <c r="X99" i="1"/>
  <c r="Y99" i="1"/>
  <c r="Z99" i="1"/>
  <c r="X74" i="1"/>
  <c r="Z74" i="1"/>
  <c r="Y74" i="1"/>
  <c r="X85" i="1"/>
  <c r="Y85" i="1"/>
  <c r="Z85" i="1"/>
  <c r="X878" i="1"/>
  <c r="Z878" i="1"/>
  <c r="Y878" i="1"/>
  <c r="X873" i="1"/>
  <c r="Z873" i="1"/>
  <c r="Y873" i="1"/>
  <c r="X890" i="1"/>
  <c r="Z890" i="1"/>
  <c r="Y890" i="1"/>
  <c r="X838" i="1"/>
  <c r="Z838" i="1"/>
  <c r="Y838" i="1"/>
  <c r="X987" i="1"/>
  <c r="Z987" i="1"/>
  <c r="Y987" i="1"/>
  <c r="X52" i="1"/>
  <c r="Y52" i="1"/>
  <c r="Z52" i="1"/>
  <c r="X30" i="1"/>
  <c r="Y30" i="1"/>
  <c r="Z30" i="1"/>
  <c r="X57" i="1"/>
  <c r="Z57" i="1"/>
  <c r="Y57" i="1"/>
  <c r="X32" i="1"/>
  <c r="Z32" i="1"/>
  <c r="Y32" i="1"/>
  <c r="X361" i="1"/>
  <c r="Z361" i="1"/>
  <c r="Y361" i="1"/>
  <c r="X396" i="1"/>
  <c r="Z396" i="1"/>
  <c r="Y396" i="1"/>
  <c r="X785" i="1"/>
  <c r="Z785" i="1"/>
  <c r="Y785" i="1"/>
  <c r="X778" i="1"/>
  <c r="Z778" i="1"/>
  <c r="Y778" i="1"/>
  <c r="X1069" i="1"/>
  <c r="Z1069" i="1"/>
  <c r="Y1069" i="1"/>
  <c r="X27" i="1"/>
  <c r="Y27" i="1"/>
  <c r="Z27" i="1"/>
  <c r="X347" i="1"/>
  <c r="Z347" i="1"/>
  <c r="Y347" i="1"/>
  <c r="X203" i="1"/>
  <c r="Y203" i="1"/>
  <c r="Z203" i="1"/>
  <c r="X214" i="1"/>
  <c r="Y214" i="1"/>
  <c r="Z214" i="1"/>
  <c r="X221" i="1"/>
  <c r="Z221" i="1"/>
  <c r="Y221" i="1"/>
  <c r="X302" i="1"/>
  <c r="Z302" i="1"/>
  <c r="Y302" i="1"/>
  <c r="X226" i="1"/>
  <c r="Z226" i="1"/>
  <c r="Y226" i="1"/>
  <c r="X204" i="1"/>
  <c r="Z204" i="1"/>
  <c r="Y204" i="1"/>
  <c r="X159" i="1"/>
  <c r="Z159" i="1"/>
  <c r="Y159" i="1"/>
  <c r="X198" i="1"/>
  <c r="Z198" i="1"/>
  <c r="Y198" i="1"/>
  <c r="X130" i="1"/>
  <c r="Y130" i="1"/>
  <c r="Z130" i="1"/>
  <c r="X293" i="1"/>
  <c r="Y293" i="1"/>
  <c r="Z293" i="1"/>
  <c r="X212" i="1"/>
  <c r="Z212" i="1"/>
  <c r="Y212" i="1"/>
  <c r="H342" i="1"/>
  <c r="X342" i="1" s="1"/>
  <c r="H196" i="1"/>
  <c r="X196" i="1" s="1"/>
  <c r="X666" i="1"/>
  <c r="Z666" i="1"/>
  <c r="Y666" i="1"/>
  <c r="X566" i="1"/>
  <c r="Z566" i="1"/>
  <c r="Y566" i="1"/>
  <c r="X654" i="1"/>
  <c r="Z654" i="1"/>
  <c r="Y654" i="1"/>
  <c r="X558" i="1"/>
  <c r="Z558" i="1"/>
  <c r="Y558" i="1"/>
  <c r="X701" i="1"/>
  <c r="Z701" i="1"/>
  <c r="Y701" i="1"/>
  <c r="X547" i="1"/>
  <c r="Z547" i="1"/>
  <c r="Y547" i="1"/>
  <c r="H723" i="1"/>
  <c r="X723" i="1" s="1"/>
  <c r="H708" i="1"/>
  <c r="X708" i="1" s="1"/>
  <c r="X580" i="1"/>
  <c r="Y580" i="1"/>
  <c r="Z580" i="1"/>
  <c r="X682" i="1"/>
  <c r="Z682" i="1"/>
  <c r="Y682" i="1"/>
  <c r="H730" i="1"/>
  <c r="X730" i="1" s="1"/>
  <c r="H587" i="1"/>
  <c r="X587" i="1" s="1"/>
  <c r="X565" i="1"/>
  <c r="Y565" i="1"/>
  <c r="Z565" i="1"/>
  <c r="X612" i="1"/>
  <c r="Z612" i="1"/>
  <c r="Y612" i="1"/>
  <c r="X815" i="1"/>
  <c r="Z815" i="1"/>
  <c r="Y815" i="1"/>
  <c r="X819" i="1"/>
  <c r="Z819" i="1"/>
  <c r="Y819" i="1"/>
  <c r="X801" i="1"/>
  <c r="Z801" i="1"/>
  <c r="Y801" i="1"/>
  <c r="X833" i="1"/>
  <c r="Z833" i="1"/>
  <c r="Y833" i="1"/>
  <c r="X921" i="1"/>
  <c r="Z921" i="1"/>
  <c r="Y921" i="1"/>
  <c r="X960" i="1"/>
  <c r="Z960" i="1"/>
  <c r="Y960" i="1"/>
  <c r="X1048" i="1"/>
  <c r="Z1048" i="1"/>
  <c r="Y1048" i="1"/>
  <c r="X447" i="1"/>
  <c r="Z447" i="1"/>
  <c r="Y447" i="1"/>
  <c r="X450" i="1"/>
  <c r="Z450" i="1"/>
  <c r="Y450" i="1"/>
  <c r="X440" i="1"/>
  <c r="Y440" i="1"/>
  <c r="Z440" i="1"/>
  <c r="X443" i="1"/>
  <c r="Y443" i="1"/>
  <c r="Z443" i="1"/>
  <c r="X480" i="1"/>
  <c r="Z480" i="1"/>
  <c r="Y480" i="1"/>
  <c r="X476" i="1"/>
  <c r="Z476" i="1"/>
  <c r="Y476" i="1"/>
  <c r="X500" i="1"/>
  <c r="Z500" i="1"/>
  <c r="Y500" i="1"/>
  <c r="X502" i="1"/>
  <c r="Z502" i="1"/>
  <c r="Y502" i="1"/>
  <c r="X87" i="1"/>
  <c r="Z87" i="1"/>
  <c r="Y87" i="1"/>
  <c r="X853" i="1"/>
  <c r="Z853" i="1"/>
  <c r="Y853" i="1"/>
  <c r="X397" i="1"/>
  <c r="Z397" i="1"/>
  <c r="Y397" i="1"/>
  <c r="X254" i="1"/>
  <c r="Z254" i="1"/>
  <c r="Y254" i="1"/>
  <c r="X172" i="1"/>
  <c r="Z172" i="1"/>
  <c r="Y172" i="1"/>
  <c r="X283" i="1"/>
  <c r="Z283" i="1"/>
  <c r="Y283" i="1"/>
  <c r="X551" i="1"/>
  <c r="Z551" i="1"/>
  <c r="Y551" i="1"/>
  <c r="X560" i="1"/>
  <c r="Z560" i="1"/>
  <c r="Y560" i="1"/>
  <c r="X977" i="1"/>
  <c r="Z977" i="1"/>
  <c r="Y977" i="1"/>
  <c r="X1044" i="1"/>
  <c r="Z1044" i="1"/>
  <c r="Y1044" i="1"/>
  <c r="X24" i="1"/>
  <c r="Z24" i="1"/>
  <c r="Y24" i="1"/>
  <c r="X71" i="1"/>
  <c r="Z71" i="1"/>
  <c r="Y71" i="1"/>
  <c r="X104" i="1"/>
  <c r="Y104" i="1"/>
  <c r="Z104" i="1"/>
  <c r="X859" i="1"/>
  <c r="Z859" i="1"/>
  <c r="Y859" i="1"/>
  <c r="X860" i="1"/>
  <c r="Y860" i="1"/>
  <c r="Z860" i="1"/>
  <c r="X842" i="1"/>
  <c r="Z842" i="1"/>
  <c r="Y842" i="1"/>
  <c r="X851" i="1"/>
  <c r="Z851" i="1"/>
  <c r="Y851" i="1"/>
  <c r="X900" i="1"/>
  <c r="Z900" i="1"/>
  <c r="Y900" i="1"/>
  <c r="X1022" i="1"/>
  <c r="Z1022" i="1"/>
  <c r="Y1022" i="1"/>
  <c r="X37" i="1"/>
  <c r="Z37" i="1"/>
  <c r="Y37" i="1"/>
  <c r="X38" i="1"/>
  <c r="Z38" i="1"/>
  <c r="Y38" i="1"/>
  <c r="X56" i="1"/>
  <c r="Z56" i="1"/>
  <c r="Y56" i="1"/>
  <c r="X41" i="1"/>
  <c r="Y41" i="1"/>
  <c r="Z41" i="1"/>
  <c r="X385" i="1"/>
  <c r="Z385" i="1"/>
  <c r="Y385" i="1"/>
  <c r="X750" i="1"/>
  <c r="Y750" i="1"/>
  <c r="Z750" i="1"/>
  <c r="X757" i="1"/>
  <c r="Z757" i="1"/>
  <c r="Y757" i="1"/>
  <c r="X745" i="1"/>
  <c r="Z745" i="1"/>
  <c r="Y745" i="1"/>
  <c r="X754" i="1"/>
  <c r="Z754" i="1"/>
  <c r="Y754" i="1"/>
  <c r="X1006" i="1"/>
  <c r="Z1006" i="1"/>
  <c r="Y1006" i="1"/>
  <c r="X174" i="1"/>
  <c r="Z174" i="1"/>
  <c r="Y174" i="1"/>
  <c r="X265" i="1"/>
  <c r="Z265" i="1"/>
  <c r="Y265" i="1"/>
  <c r="X165" i="1"/>
  <c r="Y165" i="1"/>
  <c r="Z165" i="1"/>
  <c r="X290" i="1"/>
  <c r="Y290" i="1"/>
  <c r="Z290" i="1"/>
  <c r="X279" i="1"/>
  <c r="Z279" i="1"/>
  <c r="Y279" i="1"/>
  <c r="X317" i="1"/>
  <c r="Z317" i="1"/>
  <c r="Y317" i="1"/>
  <c r="X208" i="1"/>
  <c r="Z208" i="1"/>
  <c r="Y208" i="1"/>
  <c r="X171" i="1"/>
  <c r="Z171" i="1"/>
  <c r="Y171" i="1"/>
  <c r="H227" i="1"/>
  <c r="X227" i="1" s="1"/>
  <c r="H349" i="1"/>
  <c r="X349" i="1" s="1"/>
  <c r="X278" i="1"/>
  <c r="Z278" i="1"/>
  <c r="Y278" i="1"/>
  <c r="X243" i="1"/>
  <c r="Z243" i="1"/>
  <c r="Y243" i="1"/>
  <c r="X258" i="1"/>
  <c r="Y258" i="1"/>
  <c r="Z258" i="1"/>
  <c r="X190" i="1"/>
  <c r="Z190" i="1"/>
  <c r="Y190" i="1"/>
  <c r="X197" i="1"/>
  <c r="Z197" i="1"/>
  <c r="Y197" i="1"/>
  <c r="X333" i="1"/>
  <c r="Y333" i="1"/>
  <c r="Z333" i="1"/>
  <c r="H328" i="1"/>
  <c r="X328" i="1" s="1"/>
  <c r="H336" i="1"/>
  <c r="X336" i="1" s="1"/>
  <c r="X608" i="1"/>
  <c r="Y608" i="1"/>
  <c r="Z608" i="1"/>
  <c r="X700" i="1"/>
  <c r="Z700" i="1"/>
  <c r="Y700" i="1"/>
  <c r="X627" i="1"/>
  <c r="Z627" i="1"/>
  <c r="Y627" i="1"/>
  <c r="X620" i="1"/>
  <c r="Z620" i="1"/>
  <c r="Y620" i="1"/>
  <c r="X695" i="1"/>
  <c r="Z695" i="1"/>
  <c r="Y695" i="1"/>
  <c r="X628" i="1"/>
  <c r="Z628" i="1"/>
  <c r="Y628" i="1"/>
  <c r="X546" i="1"/>
  <c r="Z546" i="1"/>
  <c r="Y546" i="1"/>
  <c r="X720" i="1"/>
  <c r="Z720" i="1"/>
  <c r="Y720" i="1"/>
  <c r="X613" i="1"/>
  <c r="Z613" i="1"/>
  <c r="Y613" i="1"/>
  <c r="H601" i="1"/>
  <c r="X601" i="1" s="1"/>
  <c r="H728" i="1"/>
  <c r="X728" i="1" s="1"/>
  <c r="X813" i="1"/>
  <c r="Z813" i="1"/>
  <c r="Y813" i="1"/>
  <c r="X821" i="1"/>
  <c r="Z821" i="1"/>
  <c r="Y821" i="1"/>
  <c r="X790" i="1"/>
  <c r="Z790" i="1"/>
  <c r="Y790" i="1"/>
  <c r="X948" i="1"/>
  <c r="Z948" i="1"/>
  <c r="Y948" i="1"/>
  <c r="X936" i="1"/>
  <c r="Z936" i="1"/>
  <c r="Y936" i="1"/>
  <c r="X916" i="1"/>
  <c r="Z916" i="1"/>
  <c r="Y916" i="1"/>
  <c r="X957" i="1"/>
  <c r="Z957" i="1"/>
  <c r="Y957" i="1"/>
  <c r="X1032" i="1"/>
  <c r="Z1032" i="1"/>
  <c r="Y1032" i="1"/>
  <c r="X1026" i="1"/>
  <c r="Z1026" i="1"/>
  <c r="Y1026" i="1"/>
  <c r="X454" i="1"/>
  <c r="Z454" i="1"/>
  <c r="Y454" i="1"/>
  <c r="X435" i="1"/>
  <c r="Z435" i="1"/>
  <c r="Y435" i="1"/>
  <c r="X421" i="1"/>
  <c r="Y421" i="1"/>
  <c r="Z421" i="1"/>
  <c r="X419" i="1"/>
  <c r="Z419" i="1"/>
  <c r="Y419" i="1"/>
  <c r="X490" i="1"/>
  <c r="Y490" i="1"/>
  <c r="Z490" i="1"/>
  <c r="X527" i="1"/>
  <c r="Y527" i="1"/>
  <c r="Z527" i="1"/>
  <c r="X477" i="1"/>
  <c r="Z477" i="1"/>
  <c r="Y477" i="1"/>
  <c r="X464" i="1"/>
  <c r="Z464" i="1"/>
  <c r="Y464" i="1"/>
  <c r="X1029" i="1"/>
  <c r="Z1029" i="1"/>
  <c r="Y1029" i="1"/>
  <c r="X76" i="1"/>
  <c r="Z76" i="1"/>
  <c r="Y76" i="1"/>
  <c r="X969" i="1"/>
  <c r="Z969" i="1"/>
  <c r="Y969" i="1"/>
  <c r="X774" i="1"/>
  <c r="Z774" i="1"/>
  <c r="Y774" i="1"/>
  <c r="X121" i="1"/>
  <c r="Z121" i="1"/>
  <c r="Y121" i="1"/>
  <c r="X166" i="1"/>
  <c r="Y166" i="1"/>
  <c r="Z166" i="1"/>
  <c r="X668" i="1"/>
  <c r="Z668" i="1"/>
  <c r="Y668" i="1"/>
  <c r="X567" i="1"/>
  <c r="Z567" i="1"/>
  <c r="Y567" i="1"/>
  <c r="X1061" i="1"/>
  <c r="Z1061" i="1"/>
  <c r="Y1061" i="1"/>
  <c r="X25" i="1"/>
  <c r="Z25" i="1"/>
  <c r="Y25" i="1"/>
  <c r="X69" i="1"/>
  <c r="Y69" i="1"/>
  <c r="Z69" i="1"/>
  <c r="X91" i="1"/>
  <c r="Z91" i="1"/>
  <c r="Y91" i="1"/>
  <c r="X89" i="1"/>
  <c r="Z89" i="1"/>
  <c r="Y89" i="1"/>
  <c r="X901" i="1"/>
  <c r="Z901" i="1"/>
  <c r="Y901" i="1"/>
  <c r="X888" i="1"/>
  <c r="Z888" i="1"/>
  <c r="Y888" i="1"/>
  <c r="H865" i="1"/>
  <c r="X865" i="1" s="1"/>
  <c r="H909" i="1"/>
  <c r="X909" i="1" s="1"/>
  <c r="X858" i="1"/>
  <c r="Z858" i="1"/>
  <c r="Y858" i="1"/>
  <c r="X871" i="1"/>
  <c r="Z871" i="1"/>
  <c r="Y871" i="1"/>
  <c r="X1057" i="1"/>
  <c r="Z1057" i="1"/>
  <c r="Y1057" i="1"/>
  <c r="X34" i="1"/>
  <c r="Z34" i="1"/>
  <c r="Y34" i="1"/>
  <c r="X31" i="1"/>
  <c r="Y31" i="1"/>
  <c r="Z31" i="1"/>
  <c r="X53" i="1"/>
  <c r="Z53" i="1"/>
  <c r="Y53" i="1"/>
  <c r="H398" i="1"/>
  <c r="H401" i="1"/>
  <c r="X392" i="1"/>
  <c r="Y392" i="1"/>
  <c r="Z392" i="1"/>
  <c r="X386" i="1"/>
  <c r="Z386" i="1"/>
  <c r="Y386" i="1"/>
  <c r="X372" i="1"/>
  <c r="Z372" i="1"/>
  <c r="Y372" i="1"/>
  <c r="X756" i="1"/>
  <c r="Z756" i="1"/>
  <c r="Y756" i="1"/>
  <c r="X759" i="1"/>
  <c r="Z759" i="1"/>
  <c r="Y759" i="1"/>
  <c r="X769" i="1"/>
  <c r="Y769" i="1"/>
  <c r="Z769" i="1"/>
  <c r="X744" i="1"/>
  <c r="Z744" i="1"/>
  <c r="Y744" i="1"/>
  <c r="X1003" i="1"/>
  <c r="Z1003" i="1"/>
  <c r="Y1003" i="1"/>
  <c r="X295" i="1"/>
  <c r="Z295" i="1"/>
  <c r="Y295" i="1"/>
  <c r="X275" i="1"/>
  <c r="Y275" i="1"/>
  <c r="Z275" i="1"/>
  <c r="X115" i="1"/>
  <c r="Y115" i="1"/>
  <c r="Z115" i="1"/>
  <c r="X120" i="1"/>
  <c r="Z120" i="1"/>
  <c r="Y120" i="1"/>
  <c r="X176" i="1"/>
  <c r="Z176" i="1"/>
  <c r="Y176" i="1"/>
  <c r="X191" i="1"/>
  <c r="Z191" i="1"/>
  <c r="Y191" i="1"/>
  <c r="X235" i="1"/>
  <c r="Z235" i="1"/>
  <c r="Y235" i="1"/>
  <c r="X267" i="1"/>
  <c r="Z267" i="1"/>
  <c r="Y267" i="1"/>
  <c r="X152" i="1"/>
  <c r="Y152" i="1"/>
  <c r="Z152" i="1"/>
  <c r="X262" i="1"/>
  <c r="Y262" i="1"/>
  <c r="Z262" i="1"/>
  <c r="X143" i="1"/>
  <c r="Z143" i="1"/>
  <c r="Y143" i="1"/>
  <c r="X298" i="1"/>
  <c r="Z298" i="1"/>
  <c r="Y298" i="1"/>
  <c r="X124" i="1"/>
  <c r="Z124" i="1"/>
  <c r="Y124" i="1"/>
  <c r="X324" i="1"/>
  <c r="Z324" i="1"/>
  <c r="Y324" i="1"/>
  <c r="X294" i="1"/>
  <c r="Z294" i="1"/>
  <c r="Y294" i="1"/>
  <c r="X588" i="1"/>
  <c r="Z588" i="1"/>
  <c r="Y588" i="1"/>
  <c r="X579" i="1"/>
  <c r="Z579" i="1"/>
  <c r="Y579" i="1"/>
  <c r="X683" i="1"/>
  <c r="Z683" i="1"/>
  <c r="Y683" i="1"/>
  <c r="X684" i="1"/>
  <c r="Z684" i="1"/>
  <c r="Y684" i="1"/>
  <c r="X534" i="1"/>
  <c r="Z534" i="1"/>
  <c r="Y534" i="1"/>
  <c r="X623" i="1"/>
  <c r="Z623" i="1"/>
  <c r="Y623" i="1"/>
  <c r="X653" i="1"/>
  <c r="Z653" i="1"/>
  <c r="Y653" i="1"/>
  <c r="X727" i="1"/>
  <c r="Y727" i="1"/>
  <c r="Z727" i="1"/>
  <c r="X665" i="1"/>
  <c r="Z665" i="1"/>
  <c r="Y665" i="1"/>
  <c r="X618" i="1"/>
  <c r="Z618" i="1"/>
  <c r="Y618" i="1"/>
  <c r="H834" i="1"/>
  <c r="H817" i="1"/>
  <c r="X808" i="1"/>
  <c r="Z808" i="1"/>
  <c r="Y808" i="1"/>
  <c r="X792" i="1"/>
  <c r="Z792" i="1"/>
  <c r="Y792" i="1"/>
  <c r="X925" i="1"/>
  <c r="Z925" i="1"/>
  <c r="Y925" i="1"/>
  <c r="X961" i="1"/>
  <c r="Z961" i="1"/>
  <c r="Y961" i="1"/>
  <c r="X934" i="1"/>
  <c r="Z934" i="1"/>
  <c r="Y934" i="1"/>
  <c r="X1025" i="1"/>
  <c r="Z1025" i="1"/>
  <c r="Y1025" i="1"/>
  <c r="X985" i="1"/>
  <c r="Z985" i="1"/>
  <c r="Y985" i="1"/>
  <c r="X1035" i="1"/>
  <c r="Z1035" i="1"/>
  <c r="Y1035" i="1"/>
  <c r="X424" i="1"/>
  <c r="Z424" i="1"/>
  <c r="Y424" i="1"/>
  <c r="X420" i="1"/>
  <c r="Y420" i="1"/>
  <c r="Z420" i="1"/>
  <c r="X410" i="1"/>
  <c r="Z410" i="1"/>
  <c r="Y410" i="1"/>
  <c r="X465" i="1"/>
  <c r="Z465" i="1"/>
  <c r="Y465" i="1"/>
  <c r="X466" i="1"/>
  <c r="Z466" i="1"/>
  <c r="Y466" i="1"/>
  <c r="X509" i="1"/>
  <c r="Z509" i="1"/>
  <c r="Y509" i="1"/>
  <c r="X485" i="1"/>
  <c r="Y485" i="1"/>
  <c r="Z485" i="1"/>
  <c r="X17" i="1"/>
  <c r="Z17" i="1"/>
  <c r="Y17" i="1"/>
  <c r="X978" i="1"/>
  <c r="Z978" i="1"/>
  <c r="Y978" i="1"/>
  <c r="X86" i="1"/>
  <c r="Y86" i="1"/>
  <c r="Z86" i="1"/>
  <c r="X72" i="1"/>
  <c r="Z72" i="1"/>
  <c r="Y72" i="1"/>
  <c r="X872" i="1"/>
  <c r="Z872" i="1"/>
  <c r="Y872" i="1"/>
  <c r="X867" i="1"/>
  <c r="Z867" i="1"/>
  <c r="Y867" i="1"/>
  <c r="X856" i="1"/>
  <c r="Z856" i="1"/>
  <c r="Y856" i="1"/>
  <c r="X907" i="1"/>
  <c r="Z907" i="1"/>
  <c r="Y907" i="1"/>
  <c r="X966" i="1"/>
  <c r="Z966" i="1"/>
  <c r="Y966" i="1"/>
  <c r="X36" i="1"/>
  <c r="Z36" i="1"/>
  <c r="Y36" i="1"/>
  <c r="X50" i="1"/>
  <c r="Y50" i="1"/>
  <c r="Z50" i="1"/>
  <c r="X58" i="1"/>
  <c r="Z58" i="1"/>
  <c r="Y58" i="1"/>
  <c r="X395" i="1"/>
  <c r="Z395" i="1"/>
  <c r="Y395" i="1"/>
  <c r="X389" i="1"/>
  <c r="Y389" i="1"/>
  <c r="Z389" i="1"/>
  <c r="X365" i="1"/>
  <c r="Y365" i="1"/>
  <c r="Z365" i="1"/>
  <c r="X362" i="1"/>
  <c r="Z362" i="1"/>
  <c r="Y362" i="1"/>
  <c r="X738" i="1"/>
  <c r="Z738" i="1"/>
  <c r="Y738" i="1"/>
  <c r="X776" i="1"/>
  <c r="Z776" i="1"/>
  <c r="Y776" i="1"/>
  <c r="H783" i="1"/>
  <c r="X783" i="1" s="1"/>
  <c r="H739" i="1"/>
  <c r="X739" i="1" s="1"/>
  <c r="X1045" i="1"/>
  <c r="Y1045" i="1"/>
  <c r="Z1045" i="1"/>
  <c r="X1071" i="1"/>
  <c r="Z1071" i="1"/>
  <c r="Y1071" i="1"/>
  <c r="X339" i="1"/>
  <c r="Y339" i="1"/>
  <c r="Z339" i="1"/>
  <c r="X181" i="1"/>
  <c r="Y181" i="1"/>
  <c r="Z181" i="1"/>
  <c r="X125" i="1"/>
  <c r="Z125" i="1"/>
  <c r="Y125" i="1"/>
  <c r="X117" i="1"/>
  <c r="Y117" i="1"/>
  <c r="Z117" i="1"/>
  <c r="X148" i="1"/>
  <c r="Z148" i="1"/>
  <c r="Y148" i="1"/>
  <c r="X228" i="1"/>
  <c r="Z228" i="1"/>
  <c r="Y228" i="1"/>
  <c r="X309" i="1"/>
  <c r="Y309" i="1"/>
  <c r="Z309" i="1"/>
  <c r="H327" i="1"/>
  <c r="X327" i="1" s="1"/>
  <c r="H335" i="1"/>
  <c r="X335" i="1" s="1"/>
  <c r="X138" i="1"/>
  <c r="Z138" i="1"/>
  <c r="Y138" i="1"/>
  <c r="X269" i="1"/>
  <c r="Z269" i="1"/>
  <c r="Y269" i="1"/>
  <c r="X160" i="1"/>
  <c r="Z160" i="1"/>
  <c r="Y160" i="1"/>
  <c r="H341" i="1"/>
  <c r="X341" i="1" s="1"/>
  <c r="H220" i="1"/>
  <c r="X220" i="1" s="1"/>
  <c r="X202" i="1"/>
  <c r="Y202" i="1"/>
  <c r="Z202" i="1"/>
  <c r="X150" i="1"/>
  <c r="Y150" i="1"/>
  <c r="Z150" i="1"/>
  <c r="X307" i="1"/>
  <c r="Y307" i="1"/>
  <c r="Z307" i="1"/>
  <c r="X180" i="1"/>
  <c r="Z180" i="1"/>
  <c r="Y180" i="1"/>
  <c r="X696" i="1"/>
  <c r="Z696" i="1"/>
  <c r="Y696" i="1"/>
  <c r="X541" i="1"/>
  <c r="Z541" i="1"/>
  <c r="Y541" i="1"/>
  <c r="X543" i="1"/>
  <c r="Z543" i="1"/>
  <c r="Y543" i="1"/>
  <c r="X583" i="1"/>
  <c r="Z583" i="1"/>
  <c r="Y583" i="1"/>
  <c r="X584" i="1"/>
  <c r="Z584" i="1"/>
  <c r="Y584" i="1"/>
  <c r="X570" i="1"/>
  <c r="Z570" i="1"/>
  <c r="Y570" i="1"/>
  <c r="X699" i="1"/>
  <c r="Z699" i="1"/>
  <c r="Y699" i="1"/>
  <c r="X690" i="1"/>
  <c r="Z690" i="1"/>
  <c r="Y690" i="1"/>
  <c r="X718" i="1"/>
  <c r="Z718" i="1"/>
  <c r="Y718" i="1"/>
  <c r="X650" i="1"/>
  <c r="Z650" i="1"/>
  <c r="Y650" i="1"/>
  <c r="X605" i="1"/>
  <c r="Z605" i="1"/>
  <c r="Y605" i="1"/>
  <c r="X822" i="1"/>
  <c r="Z822" i="1"/>
  <c r="Y822" i="1"/>
  <c r="X799" i="1"/>
  <c r="Z799" i="1"/>
  <c r="Y799" i="1"/>
  <c r="X793" i="1"/>
  <c r="Z793" i="1"/>
  <c r="Y793" i="1"/>
  <c r="X944" i="1"/>
  <c r="Z944" i="1"/>
  <c r="Y944" i="1"/>
  <c r="X928" i="1"/>
  <c r="Z928" i="1"/>
  <c r="Y928" i="1"/>
  <c r="X964" i="1"/>
  <c r="Z964" i="1"/>
  <c r="Y964" i="1"/>
  <c r="X982" i="1"/>
  <c r="Z982" i="1"/>
  <c r="Y982" i="1"/>
  <c r="X1042" i="1"/>
  <c r="Z1042" i="1"/>
  <c r="Y1042" i="1"/>
  <c r="X412" i="1"/>
  <c r="Z412" i="1"/>
  <c r="Y412" i="1"/>
  <c r="X422" i="1"/>
  <c r="Y422" i="1"/>
  <c r="Z422" i="1"/>
  <c r="X470" i="1"/>
  <c r="Y470" i="1"/>
  <c r="Z470" i="1"/>
  <c r="X474" i="1"/>
  <c r="Y474" i="1"/>
  <c r="Z474" i="1"/>
  <c r="X496" i="1"/>
  <c r="Y496" i="1"/>
  <c r="Z496" i="1"/>
  <c r="V1018" i="1"/>
  <c r="W1018" i="1" s="1"/>
  <c r="V1002" i="1"/>
  <c r="W1002" i="1" s="1"/>
  <c r="V986" i="1"/>
  <c r="W986" i="1" s="1"/>
  <c r="V970" i="1"/>
  <c r="W970" i="1" s="1"/>
  <c r="V954" i="1"/>
  <c r="W954" i="1" s="1"/>
  <c r="V874" i="1"/>
  <c r="W874" i="1" s="1"/>
  <c r="V826" i="1"/>
  <c r="W826" i="1" s="1"/>
  <c r="V746" i="1"/>
  <c r="W746" i="1" s="1"/>
  <c r="V730" i="1"/>
  <c r="W730" i="1" s="1"/>
  <c r="V710" i="1"/>
  <c r="W710" i="1" s="1"/>
  <c r="V694" i="1"/>
  <c r="W694" i="1" s="1"/>
  <c r="V678" i="1"/>
  <c r="W678" i="1" s="1"/>
  <c r="V662" i="1"/>
  <c r="W662" i="1" s="1"/>
  <c r="V646" i="1"/>
  <c r="W646" i="1" s="1"/>
  <c r="V1040" i="1"/>
  <c r="W1040" i="1" s="1"/>
  <c r="V760" i="1"/>
  <c r="W760" i="1" s="1"/>
  <c r="V728" i="1"/>
  <c r="W728" i="1" s="1"/>
  <c r="V712" i="1"/>
  <c r="W712" i="1" s="1"/>
  <c r="V680" i="1"/>
  <c r="W680" i="1" s="1"/>
  <c r="V632" i="1"/>
  <c r="W632" i="1" s="1"/>
  <c r="V616" i="1"/>
  <c r="W616" i="1" s="1"/>
  <c r="V1013" i="1"/>
  <c r="W1013" i="1" s="1"/>
  <c r="V981" i="1"/>
  <c r="W981" i="1" s="1"/>
  <c r="V965" i="1"/>
  <c r="W965" i="1" s="1"/>
  <c r="V933" i="1"/>
  <c r="W933" i="1" s="1"/>
  <c r="V917" i="1"/>
  <c r="W917" i="1" s="1"/>
  <c r="V885" i="1"/>
  <c r="W885" i="1" s="1"/>
  <c r="V869" i="1"/>
  <c r="W869" i="1" s="1"/>
  <c r="V837" i="1"/>
  <c r="W837" i="1" s="1"/>
  <c r="V725" i="1"/>
  <c r="W725" i="1" s="1"/>
  <c r="V693" i="1"/>
  <c r="W693" i="1" s="1"/>
  <c r="V677" i="1"/>
  <c r="W677" i="1" s="1"/>
  <c r="V661" i="1"/>
  <c r="W661" i="1" s="1"/>
  <c r="V581" i="1"/>
  <c r="W581" i="1" s="1"/>
  <c r="V549" i="1"/>
  <c r="W549" i="1" s="1"/>
  <c r="V533" i="1"/>
  <c r="W533" i="1" s="1"/>
  <c r="V501" i="1"/>
  <c r="W501" i="1" s="1"/>
  <c r="V453" i="1"/>
  <c r="W453" i="1" s="1"/>
  <c r="V437" i="1"/>
  <c r="W437" i="1" s="1"/>
  <c r="V373" i="1"/>
  <c r="W373" i="1" s="1"/>
  <c r="V357" i="1"/>
  <c r="W357" i="1" s="1"/>
  <c r="V341" i="1"/>
  <c r="W341" i="1" s="1"/>
  <c r="V277" i="1"/>
  <c r="W277" i="1" s="1"/>
  <c r="V261" i="1"/>
  <c r="W261" i="1" s="1"/>
  <c r="V149" i="1"/>
  <c r="W149" i="1" s="1"/>
  <c r="V21" i="1"/>
  <c r="W21" i="1" s="1"/>
  <c r="V42" i="1"/>
  <c r="W42" i="1" s="1"/>
  <c r="V26" i="1"/>
  <c r="W26" i="1" s="1"/>
  <c r="V403" i="1"/>
  <c r="W403" i="1" s="1"/>
  <c r="V387" i="1"/>
  <c r="W387" i="1" s="1"/>
  <c r="V371" i="1"/>
  <c r="W371" i="1" s="1"/>
  <c r="V323" i="1"/>
  <c r="W323" i="1" s="1"/>
  <c r="V291" i="1"/>
  <c r="W291" i="1" s="1"/>
  <c r="V259" i="1"/>
  <c r="W259" i="1" s="1"/>
  <c r="V227" i="1"/>
  <c r="W227" i="1" s="1"/>
  <c r="V211" i="1"/>
  <c r="W211" i="1" s="1"/>
  <c r="V179" i="1"/>
  <c r="W179" i="1" s="1"/>
  <c r="V163" i="1"/>
  <c r="W163" i="1" s="1"/>
  <c r="V131" i="1"/>
  <c r="W131" i="1" s="1"/>
  <c r="V592" i="1"/>
  <c r="W592" i="1" s="1"/>
  <c r="V576" i="1"/>
  <c r="W576" i="1" s="1"/>
  <c r="V528" i="1"/>
  <c r="W528" i="1" s="1"/>
  <c r="V512" i="1"/>
  <c r="W512" i="1" s="1"/>
  <c r="V448" i="1"/>
  <c r="W448" i="1" s="1"/>
  <c r="V432" i="1"/>
  <c r="W432" i="1" s="1"/>
  <c r="V384" i="1"/>
  <c r="W384" i="1" s="1"/>
  <c r="V368" i="1"/>
  <c r="W368" i="1" s="1"/>
  <c r="V352" i="1"/>
  <c r="W352" i="1" s="1"/>
  <c r="V336" i="1"/>
  <c r="W336" i="1" s="1"/>
  <c r="V320" i="1"/>
  <c r="W320" i="1" s="1"/>
  <c r="V304" i="1"/>
  <c r="W304" i="1" s="1"/>
  <c r="V288" i="1"/>
  <c r="W288" i="1" s="1"/>
  <c r="V256" i="1"/>
  <c r="W256" i="1" s="1"/>
  <c r="V240" i="1"/>
  <c r="W240" i="1" s="1"/>
  <c r="V224" i="1"/>
  <c r="W224" i="1" s="1"/>
  <c r="V192" i="1"/>
  <c r="W192" i="1" s="1"/>
  <c r="V144" i="1"/>
  <c r="W144" i="1" s="1"/>
  <c r="V128" i="1"/>
  <c r="W128" i="1" s="1"/>
  <c r="V112" i="1"/>
  <c r="W112" i="1" s="1"/>
  <c r="V96" i="1"/>
  <c r="W96" i="1" s="1"/>
  <c r="V64" i="1"/>
  <c r="W64" i="1" s="1"/>
  <c r="V48" i="1"/>
  <c r="W48" i="1" s="1"/>
  <c r="V16" i="1"/>
  <c r="W16" i="1" s="1"/>
  <c r="V1041" i="1"/>
  <c r="W1041" i="1" s="1"/>
  <c r="V1066" i="1"/>
  <c r="W1066" i="1" s="1"/>
  <c r="V1050" i="1"/>
  <c r="W1050" i="1" s="1"/>
  <c r="V1034" i="1"/>
  <c r="W1034" i="1" s="1"/>
  <c r="V938" i="1"/>
  <c r="W938" i="1" s="1"/>
  <c r="V922" i="1"/>
  <c r="W922" i="1" s="1"/>
  <c r="V602" i="1"/>
  <c r="W602" i="1" s="1"/>
  <c r="V554" i="1"/>
  <c r="W554" i="1" s="1"/>
  <c r="V538" i="1"/>
  <c r="W538" i="1" s="1"/>
  <c r="V522" i="1"/>
  <c r="W522" i="1" s="1"/>
  <c r="V442" i="1"/>
  <c r="W442" i="1" s="1"/>
  <c r="V426" i="1"/>
  <c r="W426" i="1" s="1"/>
  <c r="V378" i="1"/>
  <c r="W378" i="1" s="1"/>
  <c r="V1055" i="1"/>
  <c r="W1055" i="1" s="1"/>
  <c r="V1039" i="1"/>
  <c r="W1039" i="1" s="1"/>
  <c r="V1015" i="1"/>
  <c r="W1015" i="1" s="1"/>
  <c r="V999" i="1"/>
  <c r="W999" i="1" s="1"/>
  <c r="V346" i="1"/>
  <c r="W346" i="1" s="1"/>
  <c r="V330" i="1"/>
  <c r="W330" i="1" s="1"/>
  <c r="V314" i="1"/>
  <c r="W314" i="1" s="1"/>
  <c r="V282" i="1"/>
  <c r="W282" i="1" s="1"/>
  <c r="V266" i="1"/>
  <c r="W266" i="1" s="1"/>
  <c r="V250" i="1"/>
  <c r="W250" i="1" s="1"/>
  <c r="V234" i="1"/>
  <c r="W234" i="1" s="1"/>
  <c r="V170" i="1"/>
  <c r="W170" i="1" s="1"/>
  <c r="V122" i="1"/>
  <c r="W122" i="1" s="1"/>
  <c r="V106" i="1"/>
  <c r="W106" i="1" s="1"/>
  <c r="V83" i="1"/>
  <c r="W83" i="1" s="1"/>
  <c r="V51" i="1"/>
  <c r="W51" i="1" s="1"/>
  <c r="V35" i="1"/>
  <c r="W35" i="1" s="1"/>
  <c r="V19" i="1"/>
  <c r="W19" i="1" s="1"/>
  <c r="V1060" i="1"/>
  <c r="W1060" i="1" s="1"/>
  <c r="V904" i="1"/>
  <c r="W904" i="1" s="1"/>
  <c r="V1020" i="1"/>
  <c r="W1020" i="1" s="1"/>
  <c r="V1004" i="1"/>
  <c r="W1004" i="1" s="1"/>
  <c r="V988" i="1"/>
  <c r="W988" i="1" s="1"/>
  <c r="V972" i="1"/>
  <c r="W972" i="1" s="1"/>
  <c r="V956" i="1"/>
  <c r="W956" i="1" s="1"/>
  <c r="V963" i="1"/>
  <c r="W963" i="1" s="1"/>
  <c r="V947" i="1"/>
  <c r="W947" i="1" s="1"/>
  <c r="V887" i="1"/>
  <c r="W887" i="1" s="1"/>
  <c r="V855" i="1"/>
  <c r="W855" i="1" s="1"/>
  <c r="V839" i="1"/>
  <c r="W839" i="1" s="1"/>
  <c r="V791" i="1"/>
  <c r="W791" i="1" s="1"/>
  <c r="V711" i="1"/>
  <c r="W711" i="1" s="1"/>
  <c r="V679" i="1"/>
  <c r="W679" i="1" s="1"/>
  <c r="V663" i="1"/>
  <c r="W663" i="1" s="1"/>
  <c r="V631" i="1"/>
  <c r="W631" i="1" s="1"/>
  <c r="V615" i="1"/>
  <c r="W615" i="1" s="1"/>
  <c r="V599" i="1"/>
  <c r="W599" i="1" s="1"/>
  <c r="V535" i="1"/>
  <c r="W535" i="1" s="1"/>
  <c r="V503" i="1"/>
  <c r="W503" i="1" s="1"/>
  <c r="V487" i="1"/>
  <c r="W487" i="1" s="1"/>
  <c r="V471" i="1"/>
  <c r="W471" i="1" s="1"/>
  <c r="V455" i="1"/>
  <c r="W455" i="1" s="1"/>
  <c r="V998" i="1"/>
  <c r="W998" i="1" s="1"/>
  <c r="V902" i="1"/>
  <c r="W902" i="1" s="1"/>
  <c r="V886" i="1"/>
  <c r="W886" i="1" s="1"/>
  <c r="V870" i="1"/>
  <c r="W870" i="1" s="1"/>
  <c r="V806" i="1"/>
  <c r="W806" i="1" s="1"/>
  <c r="V758" i="1"/>
  <c r="W758" i="1" s="1"/>
  <c r="V742" i="1"/>
  <c r="W742" i="1" s="1"/>
  <c r="V726" i="1"/>
  <c r="W726" i="1" s="1"/>
  <c r="V706" i="1"/>
  <c r="W706" i="1" s="1"/>
  <c r="V674" i="1"/>
  <c r="W674" i="1" s="1"/>
  <c r="V642" i="1"/>
  <c r="W642" i="1" s="1"/>
  <c r="V626" i="1"/>
  <c r="W626" i="1" s="1"/>
  <c r="V610" i="1"/>
  <c r="W610" i="1" s="1"/>
  <c r="V943" i="1"/>
  <c r="W943" i="1" s="1"/>
  <c r="V1036" i="1"/>
  <c r="W1036" i="1" s="1"/>
  <c r="V924" i="1"/>
  <c r="W924" i="1" s="1"/>
  <c r="V836" i="1"/>
  <c r="W836" i="1" s="1"/>
  <c r="V820" i="1"/>
  <c r="W820" i="1" s="1"/>
  <c r="V804" i="1"/>
  <c r="W804" i="1" s="1"/>
  <c r="V788" i="1"/>
  <c r="W788" i="1" s="1"/>
  <c r="V772" i="1"/>
  <c r="W772" i="1" s="1"/>
  <c r="V740" i="1"/>
  <c r="W740" i="1" s="1"/>
  <c r="V724" i="1"/>
  <c r="W724" i="1" s="1"/>
  <c r="V708" i="1"/>
  <c r="W708" i="1" s="1"/>
  <c r="V692" i="1"/>
  <c r="W692" i="1" s="1"/>
  <c r="V676" i="1"/>
  <c r="W676" i="1" s="1"/>
  <c r="V660" i="1"/>
  <c r="W660" i="1" s="1"/>
  <c r="V644" i="1"/>
  <c r="W644" i="1" s="1"/>
  <c r="V1009" i="1"/>
  <c r="W1009" i="1" s="1"/>
  <c r="V993" i="1"/>
  <c r="W993" i="1" s="1"/>
  <c r="V945" i="1"/>
  <c r="W945" i="1" s="1"/>
  <c r="V929" i="1"/>
  <c r="W929" i="1" s="1"/>
  <c r="V881" i="1"/>
  <c r="W881" i="1" s="1"/>
  <c r="V865" i="1"/>
  <c r="W865" i="1" s="1"/>
  <c r="V737" i="1"/>
  <c r="W737" i="1" s="1"/>
  <c r="V721" i="1"/>
  <c r="W721" i="1" s="1"/>
  <c r="V689" i="1"/>
  <c r="W689" i="1" s="1"/>
  <c r="V657" i="1"/>
  <c r="W657" i="1" s="1"/>
  <c r="V625" i="1"/>
  <c r="W625" i="1" s="1"/>
  <c r="V609" i="1"/>
  <c r="W609" i="1" s="1"/>
  <c r="V593" i="1"/>
  <c r="W593" i="1" s="1"/>
  <c r="V577" i="1"/>
  <c r="W577" i="1" s="1"/>
  <c r="V561" i="1"/>
  <c r="W561" i="1" s="1"/>
  <c r="V545" i="1"/>
  <c r="W545" i="1" s="1"/>
  <c r="V529" i="1"/>
  <c r="W529" i="1" s="1"/>
  <c r="V497" i="1"/>
  <c r="W497" i="1" s="1"/>
  <c r="V449" i="1"/>
  <c r="W449" i="1" s="1"/>
  <c r="V417" i="1"/>
  <c r="W417" i="1" s="1"/>
  <c r="V369" i="1"/>
  <c r="W369" i="1" s="1"/>
  <c r="V353" i="1"/>
  <c r="W353" i="1" s="1"/>
  <c r="V337" i="1"/>
  <c r="W337" i="1" s="1"/>
  <c r="V305" i="1"/>
  <c r="W305" i="1" s="1"/>
  <c r="V257" i="1"/>
  <c r="W257" i="1" s="1"/>
  <c r="V241" i="1"/>
  <c r="W241" i="1" s="1"/>
  <c r="V225" i="1"/>
  <c r="W225" i="1" s="1"/>
  <c r="V193" i="1"/>
  <c r="W193" i="1" s="1"/>
  <c r="V177" i="1"/>
  <c r="W177" i="1" s="1"/>
  <c r="V161" i="1"/>
  <c r="W161" i="1" s="1"/>
  <c r="V145" i="1"/>
  <c r="W145" i="1" s="1"/>
  <c r="V129" i="1"/>
  <c r="W129" i="1" s="1"/>
  <c r="V113" i="1"/>
  <c r="W113" i="1" s="1"/>
  <c r="V97" i="1"/>
  <c r="W97" i="1" s="1"/>
  <c r="V81" i="1"/>
  <c r="W81" i="1" s="1"/>
  <c r="V65" i="1"/>
  <c r="W65" i="1" s="1"/>
  <c r="V49" i="1"/>
  <c r="W49" i="1" s="1"/>
  <c r="V33" i="1"/>
  <c r="W33" i="1" s="1"/>
  <c r="V70" i="1"/>
  <c r="W70" i="1" s="1"/>
  <c r="V54" i="1"/>
  <c r="W54" i="1" s="1"/>
  <c r="V431" i="1"/>
  <c r="W431" i="1" s="1"/>
  <c r="V415" i="1"/>
  <c r="W415" i="1" s="1"/>
  <c r="V399" i="1"/>
  <c r="W399" i="1" s="1"/>
  <c r="V383" i="1"/>
  <c r="W383" i="1" s="1"/>
  <c r="V367" i="1"/>
  <c r="W367" i="1" s="1"/>
  <c r="V351" i="1"/>
  <c r="W351" i="1" s="1"/>
  <c r="V335" i="1"/>
  <c r="W335" i="1" s="1"/>
  <c r="V319" i="1"/>
  <c r="W319" i="1" s="1"/>
  <c r="V287" i="1"/>
  <c r="W287" i="1" s="1"/>
  <c r="V271" i="1"/>
  <c r="W271" i="1" s="1"/>
  <c r="V223" i="1"/>
  <c r="W223" i="1" s="1"/>
  <c r="V207" i="1"/>
  <c r="W207" i="1" s="1"/>
  <c r="V175" i="1"/>
  <c r="W175" i="1" s="1"/>
  <c r="V127" i="1"/>
  <c r="W127" i="1" s="1"/>
  <c r="V111" i="1"/>
  <c r="W111" i="1" s="1"/>
  <c r="V95" i="1"/>
  <c r="W95" i="1" s="1"/>
  <c r="V572" i="1"/>
  <c r="W572" i="1" s="1"/>
  <c r="V556" i="1"/>
  <c r="W556" i="1" s="1"/>
  <c r="V540" i="1"/>
  <c r="W540" i="1" s="1"/>
  <c r="V524" i="1"/>
  <c r="W524" i="1" s="1"/>
  <c r="V508" i="1"/>
  <c r="W508" i="1" s="1"/>
  <c r="V492" i="1"/>
  <c r="W492" i="1" s="1"/>
  <c r="V460" i="1"/>
  <c r="W460" i="1" s="1"/>
  <c r="V428" i="1"/>
  <c r="W428" i="1" s="1"/>
  <c r="V380" i="1"/>
  <c r="W380" i="1" s="1"/>
  <c r="V348" i="1"/>
  <c r="W348" i="1" s="1"/>
  <c r="V332" i="1"/>
  <c r="W332" i="1" s="1"/>
  <c r="V316" i="1"/>
  <c r="W316" i="1" s="1"/>
  <c r="V300" i="1"/>
  <c r="W300" i="1" s="1"/>
  <c r="V284" i="1"/>
  <c r="W284" i="1" s="1"/>
  <c r="V252" i="1"/>
  <c r="W252" i="1" s="1"/>
  <c r="V236" i="1"/>
  <c r="W236" i="1" s="1"/>
  <c r="V220" i="1"/>
  <c r="W220" i="1" s="1"/>
  <c r="V188" i="1"/>
  <c r="W188" i="1" s="1"/>
  <c r="V156" i="1"/>
  <c r="W156" i="1" s="1"/>
  <c r="V140" i="1"/>
  <c r="W140" i="1" s="1"/>
  <c r="V92" i="1"/>
  <c r="W92" i="1" s="1"/>
  <c r="V44" i="1"/>
  <c r="W44" i="1" s="1"/>
  <c r="V28" i="1"/>
  <c r="W28" i="1" s="1"/>
  <c r="V1053" i="1"/>
  <c r="W1053" i="1" s="1"/>
  <c r="V1037" i="1"/>
  <c r="W1037" i="1" s="1"/>
  <c r="V1030" i="1"/>
  <c r="W1030" i="1" s="1"/>
  <c r="V918" i="1"/>
  <c r="W918" i="1" s="1"/>
  <c r="V598" i="1"/>
  <c r="W598" i="1" s="1"/>
  <c r="V582" i="1"/>
  <c r="W582" i="1" s="1"/>
  <c r="V550" i="1"/>
  <c r="W550" i="1" s="1"/>
  <c r="V518" i="1"/>
  <c r="W518" i="1" s="1"/>
  <c r="V486" i="1"/>
  <c r="W486" i="1" s="1"/>
  <c r="V438" i="1"/>
  <c r="W438" i="1" s="1"/>
  <c r="V406" i="1"/>
  <c r="W406" i="1" s="1"/>
  <c r="V390" i="1"/>
  <c r="W390" i="1" s="1"/>
  <c r="V374" i="1"/>
  <c r="W374" i="1" s="1"/>
  <c r="V358" i="1"/>
  <c r="W358" i="1" s="1"/>
  <c r="V1051" i="1"/>
  <c r="W1051" i="1" s="1"/>
  <c r="V1027" i="1"/>
  <c r="W1027" i="1" s="1"/>
  <c r="V1011" i="1"/>
  <c r="W1011" i="1" s="1"/>
  <c r="V342" i="1"/>
  <c r="W342" i="1" s="1"/>
  <c r="V326" i="1"/>
  <c r="W326" i="1" s="1"/>
  <c r="V310" i="1"/>
  <c r="W310" i="1" s="1"/>
  <c r="V246" i="1"/>
  <c r="W246" i="1" s="1"/>
  <c r="V230" i="1"/>
  <c r="W230" i="1" s="1"/>
  <c r="V182" i="1"/>
  <c r="W182" i="1" s="1"/>
  <c r="V102" i="1"/>
  <c r="W102" i="1" s="1"/>
  <c r="V79" i="1"/>
  <c r="W79" i="1" s="1"/>
  <c r="V47" i="1"/>
  <c r="W47" i="1" s="1"/>
  <c r="V1072" i="1"/>
  <c r="W1072" i="1" s="1"/>
  <c r="V920" i="1"/>
  <c r="W920" i="1" s="1"/>
  <c r="V884" i="1"/>
  <c r="W884" i="1" s="1"/>
  <c r="V868" i="1"/>
  <c r="W868" i="1" s="1"/>
  <c r="V984" i="1"/>
  <c r="W984" i="1" s="1"/>
  <c r="V968" i="1"/>
  <c r="W968" i="1" s="1"/>
  <c r="V959" i="1"/>
  <c r="W959" i="1" s="1"/>
  <c r="V899" i="1"/>
  <c r="W899" i="1" s="1"/>
  <c r="V835" i="1"/>
  <c r="W835" i="1" s="1"/>
  <c r="V803" i="1"/>
  <c r="W803" i="1" s="1"/>
  <c r="V787" i="1"/>
  <c r="W787" i="1" s="1"/>
  <c r="V771" i="1"/>
  <c r="W771" i="1" s="1"/>
  <c r="V755" i="1"/>
  <c r="W755" i="1" s="1"/>
  <c r="V739" i="1"/>
  <c r="W739" i="1" s="1"/>
  <c r="V723" i="1"/>
  <c r="W723" i="1" s="1"/>
  <c r="V707" i="1"/>
  <c r="W707" i="1" s="1"/>
  <c r="V659" i="1"/>
  <c r="W659" i="1" s="1"/>
  <c r="V611" i="1"/>
  <c r="W611" i="1" s="1"/>
  <c r="V595" i="1"/>
  <c r="W595" i="1" s="1"/>
  <c r="V563" i="1"/>
  <c r="W563" i="1" s="1"/>
  <c r="V515" i="1"/>
  <c r="W515" i="1" s="1"/>
  <c r="V499" i="1"/>
  <c r="W499" i="1" s="1"/>
  <c r="V483" i="1"/>
  <c r="W483" i="1" s="1"/>
  <c r="V451" i="1"/>
  <c r="W451" i="1" s="1"/>
  <c r="V1010" i="1"/>
  <c r="W1010" i="1" s="1"/>
  <c r="V994" i="1"/>
  <c r="W994" i="1" s="1"/>
  <c r="V962" i="1"/>
  <c r="W962" i="1" s="1"/>
  <c r="V946" i="1"/>
  <c r="W946" i="1" s="1"/>
  <c r="V898" i="1"/>
  <c r="W898" i="1" s="1"/>
  <c r="V866" i="1"/>
  <c r="W866" i="1" s="1"/>
  <c r="V818" i="1"/>
  <c r="W818" i="1" s="1"/>
  <c r="V802" i="1"/>
  <c r="W802" i="1" s="1"/>
  <c r="V786" i="1"/>
  <c r="W786" i="1" s="1"/>
  <c r="V722" i="1"/>
  <c r="W722" i="1" s="1"/>
  <c r="V702" i="1"/>
  <c r="W702" i="1" s="1"/>
  <c r="V670" i="1"/>
  <c r="W670" i="1" s="1"/>
  <c r="V638" i="1"/>
  <c r="W638" i="1" s="1"/>
  <c r="V622" i="1"/>
  <c r="W622" i="1" s="1"/>
  <c r="V606" i="1"/>
  <c r="W606" i="1" s="1"/>
  <c r="V939" i="1"/>
  <c r="W939" i="1" s="1"/>
  <c r="V848" i="1"/>
  <c r="W848" i="1" s="1"/>
  <c r="V816" i="1"/>
  <c r="W816" i="1" s="1"/>
  <c r="V768" i="1"/>
  <c r="W768" i="1" s="1"/>
  <c r="V752" i="1"/>
  <c r="W752" i="1" s="1"/>
  <c r="V736" i="1"/>
  <c r="W736" i="1" s="1"/>
  <c r="V672" i="1"/>
  <c r="W672" i="1" s="1"/>
  <c r="V656" i="1"/>
  <c r="W656" i="1" s="1"/>
  <c r="V640" i="1"/>
  <c r="W640" i="1" s="1"/>
  <c r="V624" i="1"/>
  <c r="W624" i="1" s="1"/>
  <c r="V1021" i="1"/>
  <c r="W1021" i="1" s="1"/>
  <c r="V1005" i="1"/>
  <c r="W1005" i="1" s="1"/>
  <c r="V973" i="1"/>
  <c r="W973" i="1" s="1"/>
  <c r="V941" i="1"/>
  <c r="W941" i="1" s="1"/>
  <c r="V909" i="1"/>
  <c r="W909" i="1" s="1"/>
  <c r="V893" i="1"/>
  <c r="W893" i="1" s="1"/>
  <c r="V877" i="1"/>
  <c r="W877" i="1" s="1"/>
  <c r="V861" i="1"/>
  <c r="W861" i="1" s="1"/>
  <c r="V845" i="1"/>
  <c r="W845" i="1" s="1"/>
  <c r="V829" i="1"/>
  <c r="W829" i="1" s="1"/>
  <c r="V797" i="1"/>
  <c r="W797" i="1" s="1"/>
  <c r="V781" i="1"/>
  <c r="W781" i="1" s="1"/>
  <c r="V765" i="1"/>
  <c r="W765" i="1" s="1"/>
  <c r="V749" i="1"/>
  <c r="W749" i="1" s="1"/>
  <c r="V733" i="1"/>
  <c r="W733" i="1" s="1"/>
  <c r="V717" i="1"/>
  <c r="W717" i="1" s="1"/>
  <c r="V685" i="1"/>
  <c r="W685" i="1" s="1"/>
  <c r="V669" i="1"/>
  <c r="W669" i="1" s="1"/>
  <c r="V637" i="1"/>
  <c r="W637" i="1" s="1"/>
  <c r="V589" i="1"/>
  <c r="W589" i="1" s="1"/>
  <c r="V557" i="1"/>
  <c r="W557" i="1" s="1"/>
  <c r="V493" i="1"/>
  <c r="W493" i="1" s="1"/>
  <c r="V461" i="1"/>
  <c r="W461" i="1" s="1"/>
  <c r="V445" i="1"/>
  <c r="W445" i="1" s="1"/>
  <c r="V429" i="1"/>
  <c r="W429" i="1" s="1"/>
  <c r="V413" i="1"/>
  <c r="W413" i="1" s="1"/>
  <c r="V381" i="1"/>
  <c r="W381" i="1" s="1"/>
  <c r="V349" i="1"/>
  <c r="W349" i="1" s="1"/>
  <c r="V301" i="1"/>
  <c r="W301" i="1" s="1"/>
  <c r="V253" i="1"/>
  <c r="W253" i="1" s="1"/>
  <c r="V205" i="1"/>
  <c r="W205" i="1" s="1"/>
  <c r="V189" i="1"/>
  <c r="W189" i="1" s="1"/>
  <c r="V173" i="1"/>
  <c r="W173" i="1" s="1"/>
  <c r="V157" i="1"/>
  <c r="W157" i="1" s="1"/>
  <c r="V141" i="1"/>
  <c r="W141" i="1" s="1"/>
  <c r="V93" i="1"/>
  <c r="W93" i="1" s="1"/>
  <c r="V77" i="1"/>
  <c r="W77" i="1" s="1"/>
  <c r="V61" i="1"/>
  <c r="W61" i="1" s="1"/>
  <c r="V45" i="1"/>
  <c r="W45" i="1" s="1"/>
  <c r="V29" i="1"/>
  <c r="W29" i="1" s="1"/>
  <c r="V66" i="1"/>
  <c r="W66" i="1" s="1"/>
  <c r="V427" i="1"/>
  <c r="W427" i="1" s="1"/>
  <c r="V411" i="1"/>
  <c r="W411" i="1" s="1"/>
  <c r="V379" i="1"/>
  <c r="W379" i="1" s="1"/>
  <c r="V363" i="1"/>
  <c r="W363" i="1" s="1"/>
  <c r="V315" i="1"/>
  <c r="W315" i="1" s="1"/>
  <c r="V299" i="1"/>
  <c r="W299" i="1" s="1"/>
  <c r="V251" i="1"/>
  <c r="W251" i="1" s="1"/>
  <c r="V219" i="1"/>
  <c r="W219" i="1" s="1"/>
  <c r="V155" i="1"/>
  <c r="W155" i="1" s="1"/>
  <c r="V139" i="1"/>
  <c r="W139" i="1" s="1"/>
  <c r="V600" i="1"/>
  <c r="W600" i="1" s="1"/>
  <c r="V552" i="1"/>
  <c r="W552" i="1" s="1"/>
  <c r="V536" i="1"/>
  <c r="W536" i="1" s="1"/>
  <c r="V504" i="1"/>
  <c r="W504" i="1" s="1"/>
  <c r="V488" i="1"/>
  <c r="W488" i="1" s="1"/>
  <c r="V472" i="1"/>
  <c r="W472" i="1" s="1"/>
  <c r="V456" i="1"/>
  <c r="W456" i="1" s="1"/>
  <c r="V408" i="1"/>
  <c r="W408" i="1" s="1"/>
  <c r="V376" i="1"/>
  <c r="W376" i="1" s="1"/>
  <c r="V360" i="1"/>
  <c r="W360" i="1" s="1"/>
  <c r="V344" i="1"/>
  <c r="W344" i="1" s="1"/>
  <c r="V328" i="1"/>
  <c r="W328" i="1" s="1"/>
  <c r="V312" i="1"/>
  <c r="W312" i="1" s="1"/>
  <c r="V280" i="1"/>
  <c r="W280" i="1" s="1"/>
  <c r="V264" i="1"/>
  <c r="W264" i="1" s="1"/>
  <c r="V248" i="1"/>
  <c r="W248" i="1" s="1"/>
  <c r="V232" i="1"/>
  <c r="W232" i="1" s="1"/>
  <c r="V216" i="1"/>
  <c r="W216" i="1" s="1"/>
  <c r="V184" i="1"/>
  <c r="W184" i="1" s="1"/>
  <c r="V168" i="1"/>
  <c r="W168" i="1" s="1"/>
  <c r="V136" i="1"/>
  <c r="W136" i="1" s="1"/>
  <c r="V88" i="1"/>
  <c r="W88" i="1" s="1"/>
  <c r="V40" i="1"/>
  <c r="W40" i="1" s="1"/>
  <c r="V1049" i="1"/>
  <c r="W1049" i="1" s="1"/>
  <c r="V1058" i="1"/>
  <c r="W1058" i="1" s="1"/>
  <c r="V930" i="1"/>
  <c r="W930" i="1" s="1"/>
  <c r="V914" i="1"/>
  <c r="W914" i="1" s="1"/>
  <c r="V594" i="1"/>
  <c r="W594" i="1" s="1"/>
  <c r="V578" i="1"/>
  <c r="W578" i="1" s="1"/>
  <c r="V562" i="1"/>
  <c r="W562" i="1" s="1"/>
  <c r="V530" i="1"/>
  <c r="W530" i="1" s="1"/>
  <c r="V498" i="1"/>
  <c r="W498" i="1" s="1"/>
  <c r="V482" i="1"/>
  <c r="W482" i="1" s="1"/>
  <c r="V418" i="1"/>
  <c r="W418" i="1" s="1"/>
  <c r="V402" i="1"/>
  <c r="W402" i="1" s="1"/>
  <c r="V354" i="1"/>
  <c r="W354" i="1" s="1"/>
  <c r="V1063" i="1"/>
  <c r="W1063" i="1" s="1"/>
  <c r="V1023" i="1"/>
  <c r="W1023" i="1" s="1"/>
  <c r="V1007" i="1"/>
  <c r="W1007" i="1" s="1"/>
  <c r="V991" i="1"/>
  <c r="W991" i="1" s="1"/>
  <c r="V338" i="1"/>
  <c r="W338" i="1" s="1"/>
  <c r="V322" i="1"/>
  <c r="W322" i="1" s="1"/>
  <c r="V306" i="1"/>
  <c r="W306" i="1" s="1"/>
  <c r="V274" i="1"/>
  <c r="W274" i="1" s="1"/>
  <c r="V210" i="1"/>
  <c r="W210" i="1" s="1"/>
  <c r="V194" i="1"/>
  <c r="W194" i="1" s="1"/>
  <c r="V178" i="1"/>
  <c r="W178" i="1" s="1"/>
  <c r="V162" i="1"/>
  <c r="W162" i="1" s="1"/>
  <c r="V146" i="1"/>
  <c r="W146" i="1" s="1"/>
  <c r="V75" i="1"/>
  <c r="W75" i="1" s="1"/>
  <c r="V59" i="1"/>
  <c r="W59" i="1" s="1"/>
  <c r="V43" i="1"/>
  <c r="W43" i="1" s="1"/>
  <c r="V1068" i="1"/>
  <c r="W1068" i="1" s="1"/>
  <c r="V1052" i="1"/>
  <c r="W1052" i="1" s="1"/>
  <c r="V912" i="1"/>
  <c r="W912" i="1" s="1"/>
  <c r="V896" i="1"/>
  <c r="W896" i="1" s="1"/>
  <c r="V880" i="1"/>
  <c r="W880" i="1" s="1"/>
  <c r="V996" i="1"/>
  <c r="W996" i="1" s="1"/>
  <c r="V955" i="1"/>
  <c r="W955" i="1" s="1"/>
  <c r="V911" i="1"/>
  <c r="W911" i="1" s="1"/>
  <c r="V863" i="1"/>
  <c r="W863" i="1" s="1"/>
  <c r="V783" i="1"/>
  <c r="W783" i="1" s="1"/>
  <c r="V767" i="1"/>
  <c r="W767" i="1" s="1"/>
  <c r="V751" i="1"/>
  <c r="W751" i="1" s="1"/>
  <c r="V735" i="1"/>
  <c r="W735" i="1" s="1"/>
  <c r="V719" i="1"/>
  <c r="W719" i="1" s="1"/>
  <c r="V687" i="1"/>
  <c r="W687" i="1" s="1"/>
  <c r="V655" i="1"/>
  <c r="W655" i="1" s="1"/>
  <c r="V639" i="1"/>
  <c r="W639" i="1" s="1"/>
  <c r="V607" i="1"/>
  <c r="W607" i="1" s="1"/>
  <c r="V591" i="1"/>
  <c r="W591" i="1" s="1"/>
  <c r="V575" i="1"/>
  <c r="W575" i="1" s="1"/>
  <c r="V511" i="1"/>
  <c r="W511" i="1" s="1"/>
  <c r="V495" i="1"/>
  <c r="W495" i="1" s="1"/>
  <c r="V974" i="1"/>
  <c r="W974" i="1" s="1"/>
  <c r="V958" i="1"/>
  <c r="W958" i="1" s="1"/>
  <c r="V910" i="1"/>
  <c r="W910" i="1" s="1"/>
  <c r="V894" i="1"/>
  <c r="W894" i="1" s="1"/>
  <c r="V862" i="1"/>
  <c r="W862" i="1" s="1"/>
  <c r="V846" i="1"/>
  <c r="W846" i="1" s="1"/>
  <c r="V814" i="1"/>
  <c r="W814" i="1" s="1"/>
  <c r="V798" i="1"/>
  <c r="W798" i="1" s="1"/>
  <c r="V782" i="1"/>
  <c r="W782" i="1" s="1"/>
  <c r="V714" i="1"/>
  <c r="W714" i="1" s="1"/>
  <c r="V698" i="1"/>
  <c r="W698" i="1" s="1"/>
  <c r="V634" i="1"/>
  <c r="W634" i="1" s="1"/>
  <c r="V932" i="1"/>
  <c r="W932" i="1" s="1"/>
  <c r="V844" i="1"/>
  <c r="W844" i="1" s="1"/>
  <c r="V828" i="1"/>
  <c r="W828" i="1" s="1"/>
  <c r="V812" i="1"/>
  <c r="W812" i="1" s="1"/>
  <c r="V796" i="1"/>
  <c r="W796" i="1" s="1"/>
  <c r="V780" i="1"/>
  <c r="W780" i="1" s="1"/>
  <c r="V764" i="1"/>
  <c r="W764" i="1" s="1"/>
  <c r="V748" i="1"/>
  <c r="W748" i="1" s="1"/>
  <c r="V732" i="1"/>
  <c r="W732" i="1" s="1"/>
  <c r="V716" i="1"/>
  <c r="W716" i="1" s="1"/>
  <c r="V652" i="1"/>
  <c r="W652" i="1" s="1"/>
  <c r="V636" i="1"/>
  <c r="W636" i="1" s="1"/>
  <c r="V604" i="1"/>
  <c r="W604" i="1" s="1"/>
  <c r="V1017" i="1"/>
  <c r="W1017" i="1" s="1"/>
  <c r="V1001" i="1"/>
  <c r="W1001" i="1" s="1"/>
  <c r="V953" i="1"/>
  <c r="W953" i="1" s="1"/>
  <c r="V905" i="1"/>
  <c r="W905" i="1" s="1"/>
  <c r="V889" i="1"/>
  <c r="W889" i="1" s="1"/>
  <c r="V857" i="1"/>
  <c r="W857" i="1" s="1"/>
  <c r="V841" i="1"/>
  <c r="W841" i="1" s="1"/>
  <c r="V809" i="1"/>
  <c r="W809" i="1" s="1"/>
  <c r="V777" i="1"/>
  <c r="W777" i="1" s="1"/>
  <c r="V761" i="1"/>
  <c r="W761" i="1" s="1"/>
  <c r="V729" i="1"/>
  <c r="W729" i="1" s="1"/>
  <c r="V697" i="1"/>
  <c r="W697" i="1" s="1"/>
  <c r="V681" i="1"/>
  <c r="W681" i="1" s="1"/>
  <c r="V633" i="1"/>
  <c r="W633" i="1" s="1"/>
  <c r="V617" i="1"/>
  <c r="W617" i="1" s="1"/>
  <c r="V601" i="1"/>
  <c r="W601" i="1" s="1"/>
  <c r="V585" i="1"/>
  <c r="W585" i="1" s="1"/>
  <c r="V537" i="1"/>
  <c r="W537" i="1" s="1"/>
  <c r="V521" i="1"/>
  <c r="W521" i="1" s="1"/>
  <c r="V505" i="1"/>
  <c r="W505" i="1" s="1"/>
  <c r="V489" i="1"/>
  <c r="W489" i="1" s="1"/>
  <c r="V473" i="1"/>
  <c r="W473" i="1" s="1"/>
  <c r="V441" i="1"/>
  <c r="W441" i="1" s="1"/>
  <c r="V425" i="1"/>
  <c r="W425" i="1" s="1"/>
  <c r="V409" i="1"/>
  <c r="W409" i="1" s="1"/>
  <c r="V393" i="1"/>
  <c r="W393" i="1" s="1"/>
  <c r="V377" i="1"/>
  <c r="W377" i="1" s="1"/>
  <c r="V345" i="1"/>
  <c r="W345" i="1" s="1"/>
  <c r="V329" i="1"/>
  <c r="W329" i="1" s="1"/>
  <c r="V313" i="1"/>
  <c r="W313" i="1" s="1"/>
  <c r="V297" i="1"/>
  <c r="W297" i="1" s="1"/>
  <c r="V281" i="1"/>
  <c r="W281" i="1" s="1"/>
  <c r="V233" i="1"/>
  <c r="W233" i="1" s="1"/>
  <c r="V201" i="1"/>
  <c r="W201" i="1" s="1"/>
  <c r="V185" i="1"/>
  <c r="W185" i="1" s="1"/>
  <c r="V153" i="1"/>
  <c r="W153" i="1" s="1"/>
  <c r="V137" i="1"/>
  <c r="W137" i="1" s="1"/>
  <c r="V73" i="1"/>
  <c r="W73" i="1" s="1"/>
  <c r="V78" i="1"/>
  <c r="W78" i="1" s="1"/>
  <c r="V62" i="1"/>
  <c r="W62" i="1" s="1"/>
  <c r="V46" i="1"/>
  <c r="W46" i="1" s="1"/>
  <c r="V439" i="1"/>
  <c r="W439" i="1" s="1"/>
  <c r="V423" i="1"/>
  <c r="W423" i="1" s="1"/>
  <c r="V359" i="1"/>
  <c r="W359" i="1" s="1"/>
  <c r="V343" i="1"/>
  <c r="W343" i="1" s="1"/>
  <c r="V327" i="1"/>
  <c r="W327" i="1" s="1"/>
  <c r="V311" i="1"/>
  <c r="W311" i="1" s="1"/>
  <c r="V263" i="1"/>
  <c r="W263" i="1" s="1"/>
  <c r="V231" i="1"/>
  <c r="W231" i="1" s="1"/>
  <c r="V215" i="1"/>
  <c r="W215" i="1" s="1"/>
  <c r="V199" i="1"/>
  <c r="W199" i="1" s="1"/>
  <c r="V183" i="1"/>
  <c r="W183" i="1" s="1"/>
  <c r="V167" i="1"/>
  <c r="W167" i="1" s="1"/>
  <c r="V119" i="1"/>
  <c r="W119" i="1" s="1"/>
  <c r="V103" i="1"/>
  <c r="W103" i="1" s="1"/>
  <c r="V596" i="1"/>
  <c r="W596" i="1" s="1"/>
  <c r="V484" i="1"/>
  <c r="W484" i="1" s="1"/>
  <c r="V468" i="1"/>
  <c r="W468" i="1" s="1"/>
  <c r="V452" i="1"/>
  <c r="W452" i="1" s="1"/>
  <c r="V404" i="1"/>
  <c r="W404" i="1" s="1"/>
  <c r="V356" i="1"/>
  <c r="W356" i="1" s="1"/>
  <c r="V340" i="1"/>
  <c r="W340" i="1" s="1"/>
  <c r="V308" i="1"/>
  <c r="W308" i="1" s="1"/>
  <c r="V276" i="1"/>
  <c r="W276" i="1" s="1"/>
  <c r="V260" i="1"/>
  <c r="W260" i="1" s="1"/>
  <c r="V244" i="1"/>
  <c r="W244" i="1" s="1"/>
  <c r="V196" i="1"/>
  <c r="W196" i="1" s="1"/>
  <c r="V132" i="1"/>
  <c r="W132" i="1" s="1"/>
  <c r="V116" i="1"/>
  <c r="W116" i="1" s="1"/>
  <c r="V100" i="1"/>
  <c r="W100" i="1" s="1"/>
  <c r="V84" i="1"/>
  <c r="W84" i="1" s="1"/>
  <c r="V68" i="1"/>
  <c r="W68" i="1" s="1"/>
  <c r="V20" i="1"/>
  <c r="W20" i="1" s="1"/>
  <c r="V1070" i="1"/>
  <c r="W1070" i="1" s="1"/>
  <c r="V1054" i="1"/>
  <c r="W1054" i="1" s="1"/>
  <c r="V942" i="1"/>
  <c r="W942" i="1" s="1"/>
  <c r="V590" i="1"/>
  <c r="W590" i="1" s="1"/>
  <c r="V574" i="1"/>
  <c r="W574" i="1" s="1"/>
  <c r="V542" i="1"/>
  <c r="W542" i="1" s="1"/>
  <c r="V526" i="1"/>
  <c r="W526" i="1" s="1"/>
  <c r="V494" i="1"/>
  <c r="W494" i="1" s="1"/>
  <c r="V478" i="1"/>
  <c r="W478" i="1" s="1"/>
  <c r="V462" i="1"/>
  <c r="W462" i="1" s="1"/>
  <c r="V446" i="1"/>
  <c r="W446" i="1" s="1"/>
  <c r="V414" i="1"/>
  <c r="W414" i="1" s="1"/>
  <c r="V382" i="1"/>
  <c r="W382" i="1" s="1"/>
  <c r="V350" i="1"/>
  <c r="W350" i="1" s="1"/>
  <c r="V1019" i="1"/>
  <c r="W1019" i="1" s="1"/>
  <c r="V334" i="1"/>
  <c r="W334" i="1" s="1"/>
  <c r="V286" i="1"/>
  <c r="W286" i="1" s="1"/>
  <c r="V238" i="1"/>
  <c r="W238" i="1" s="1"/>
  <c r="V222" i="1"/>
  <c r="W222" i="1" s="1"/>
  <c r="V206" i="1"/>
  <c r="W206" i="1" s="1"/>
  <c r="V142" i="1"/>
  <c r="W142" i="1" s="1"/>
  <c r="V126" i="1"/>
  <c r="W126" i="1" s="1"/>
  <c r="V110" i="1"/>
  <c r="W110" i="1" s="1"/>
  <c r="V94" i="1"/>
  <c r="W94" i="1" s="1"/>
  <c r="V55" i="1"/>
  <c r="W55" i="1" s="1"/>
  <c r="V39" i="1"/>
  <c r="W39" i="1" s="1"/>
  <c r="V23" i="1"/>
  <c r="W23" i="1" s="1"/>
  <c r="V1064" i="1"/>
  <c r="W1064" i="1" s="1"/>
  <c r="V892" i="1"/>
  <c r="W892" i="1" s="1"/>
  <c r="V876" i="1"/>
  <c r="W876" i="1" s="1"/>
  <c r="V1024" i="1"/>
  <c r="W1024" i="1" s="1"/>
  <c r="V1008" i="1"/>
  <c r="W1008" i="1" s="1"/>
  <c r="V992" i="1"/>
  <c r="W992" i="1" s="1"/>
  <c r="V976" i="1"/>
  <c r="W976" i="1" s="1"/>
  <c r="V967" i="1"/>
  <c r="W967" i="1" s="1"/>
  <c r="V951" i="1"/>
  <c r="W951" i="1" s="1"/>
  <c r="V891" i="1"/>
  <c r="W891" i="1" s="1"/>
  <c r="V875" i="1"/>
  <c r="W875" i="1" s="1"/>
  <c r="V843" i="1"/>
  <c r="W843" i="1" s="1"/>
  <c r="V827" i="1"/>
  <c r="W827" i="1" s="1"/>
  <c r="V811" i="1"/>
  <c r="W811" i="1" s="1"/>
  <c r="V795" i="1"/>
  <c r="W795" i="1" s="1"/>
  <c r="V779" i="1"/>
  <c r="W779" i="1" s="1"/>
  <c r="V763" i="1"/>
  <c r="W763" i="1" s="1"/>
  <c r="V731" i="1"/>
  <c r="W731" i="1" s="1"/>
  <c r="V715" i="1"/>
  <c r="W715" i="1" s="1"/>
  <c r="V667" i="1"/>
  <c r="W667" i="1" s="1"/>
  <c r="V651" i="1"/>
  <c r="W651" i="1" s="1"/>
  <c r="V635" i="1"/>
  <c r="W635" i="1" s="1"/>
  <c r="V619" i="1"/>
  <c r="W619" i="1" s="1"/>
  <c r="V587" i="1"/>
  <c r="W587" i="1" s="1"/>
  <c r="V571" i="1"/>
  <c r="W571" i="1" s="1"/>
  <c r="V555" i="1"/>
  <c r="W555" i="1" s="1"/>
  <c r="V539" i="1"/>
  <c r="W539" i="1" s="1"/>
  <c r="V523" i="1"/>
  <c r="W523" i="1" s="1"/>
  <c r="V491" i="1"/>
  <c r="W491" i="1" s="1"/>
  <c r="J11" i="1"/>
  <c r="J12" i="1"/>
  <c r="I11" i="1"/>
  <c r="I12" i="1"/>
  <c r="X766" i="1" l="1"/>
  <c r="Z766" i="1"/>
  <c r="Y766" i="1"/>
  <c r="X401" i="1"/>
  <c r="Y401" i="1"/>
  <c r="Z401" i="1"/>
  <c r="X834" i="1"/>
  <c r="Z834" i="1"/>
  <c r="Y834" i="1"/>
  <c r="X398" i="1"/>
  <c r="Z398" i="1"/>
  <c r="Y398" i="1"/>
  <c r="X784" i="1"/>
  <c r="Z784" i="1"/>
  <c r="Y784" i="1"/>
  <c r="X817" i="1"/>
  <c r="Z817" i="1"/>
  <c r="Y817" i="1"/>
  <c r="Z20" i="1"/>
  <c r="Z28" i="1"/>
  <c r="Z48" i="1"/>
  <c r="Z64" i="1"/>
  <c r="Z68" i="1"/>
  <c r="Z88" i="1"/>
  <c r="Z92" i="1"/>
  <c r="Z96" i="1"/>
  <c r="Z112" i="1"/>
  <c r="Z116" i="1"/>
  <c r="Z128" i="1"/>
  <c r="Z132" i="1"/>
  <c r="Z140" i="1"/>
  <c r="Z192" i="1"/>
  <c r="Z196" i="1"/>
  <c r="Z216" i="1"/>
  <c r="Z224" i="1"/>
  <c r="Z232" i="1"/>
  <c r="Z244" i="1"/>
  <c r="Z248" i="1"/>
  <c r="Z256" i="1"/>
  <c r="Z260" i="1"/>
  <c r="Z276" i="1"/>
  <c r="Z284" i="1"/>
  <c r="Z300" i="1"/>
  <c r="Z308" i="1"/>
  <c r="Z320" i="1"/>
  <c r="Z328" i="1"/>
  <c r="Z332" i="1"/>
  <c r="Z336" i="1"/>
  <c r="Z340" i="1"/>
  <c r="Z344" i="1"/>
  <c r="Z348" i="1"/>
  <c r="Z356" i="1"/>
  <c r="Z360" i="1"/>
  <c r="Z368" i="1"/>
  <c r="Z376" i="1"/>
  <c r="Z380" i="1"/>
  <c r="Z404" i="1"/>
  <c r="Z428" i="1"/>
  <c r="Z432" i="1"/>
  <c r="Z452" i="1"/>
  <c r="Z484" i="1"/>
  <c r="Z488" i="1"/>
  <c r="Z492" i="1"/>
  <c r="Z504" i="1"/>
  <c r="Z508" i="1"/>
  <c r="Z524" i="1"/>
  <c r="Z556" i="1"/>
  <c r="Z572" i="1"/>
  <c r="Z576" i="1"/>
  <c r="Z21" i="1"/>
  <c r="Z29" i="1"/>
  <c r="Z33" i="1"/>
  <c r="Z61" i="1"/>
  <c r="Z73" i="1"/>
  <c r="Z77" i="1"/>
  <c r="Z97" i="1"/>
  <c r="Z141" i="1"/>
  <c r="Z145" i="1"/>
  <c r="Z153" i="1"/>
  <c r="Z177" i="1"/>
  <c r="Z201" i="1"/>
  <c r="Z205" i="1"/>
  <c r="Z225" i="1"/>
  <c r="Z233" i="1"/>
  <c r="Z257" i="1"/>
  <c r="Z277" i="1"/>
  <c r="Z281" i="1"/>
  <c r="Z297" i="1"/>
  <c r="Z301" i="1"/>
  <c r="Z305" i="1"/>
  <c r="Z313" i="1"/>
  <c r="Z329" i="1"/>
  <c r="Z337" i="1"/>
  <c r="Z345" i="1"/>
  <c r="Z369" i="1"/>
  <c r="Z381" i="1"/>
  <c r="Z409" i="1"/>
  <c r="Z413" i="1"/>
  <c r="Z417" i="1"/>
  <c r="Z425" i="1"/>
  <c r="Z429" i="1"/>
  <c r="Z437" i="1"/>
  <c r="Z445" i="1"/>
  <c r="Z461" i="1"/>
  <c r="Z473" i="1"/>
  <c r="Z489" i="1"/>
  <c r="Z545" i="1"/>
  <c r="Z549" i="1"/>
  <c r="Z561" i="1"/>
  <c r="Z577" i="1"/>
  <c r="Z581" i="1"/>
  <c r="Z593" i="1"/>
  <c r="Z42" i="1"/>
  <c r="Z54" i="1"/>
  <c r="Z62" i="1"/>
  <c r="Z66" i="1"/>
  <c r="Z110" i="1"/>
  <c r="Z122" i="1"/>
  <c r="Z126" i="1"/>
  <c r="Z142" i="1"/>
  <c r="Z162" i="1"/>
  <c r="Z170" i="1"/>
  <c r="Z182" i="1"/>
  <c r="Z210" i="1"/>
  <c r="Z222" i="1"/>
  <c r="Z234" i="1"/>
  <c r="Z274" i="1"/>
  <c r="Z282" i="1"/>
  <c r="Z286" i="1"/>
  <c r="Z306" i="1"/>
  <c r="Z314" i="1"/>
  <c r="Z326" i="1"/>
  <c r="Z330" i="1"/>
  <c r="Z338" i="1"/>
  <c r="Z342" i="1"/>
  <c r="Z346" i="1"/>
  <c r="Z374" i="1"/>
  <c r="Z382" i="1"/>
  <c r="Z390" i="1"/>
  <c r="Z402" i="1"/>
  <c r="Z406" i="1"/>
  <c r="Z418" i="1"/>
  <c r="Z438" i="1"/>
  <c r="Z462" i="1"/>
  <c r="Z518" i="1"/>
  <c r="Z522" i="1"/>
  <c r="Z530" i="1"/>
  <c r="Z538" i="1"/>
  <c r="Z550" i="1"/>
  <c r="Z35" i="1"/>
  <c r="Z39" i="1"/>
  <c r="Z59" i="1"/>
  <c r="Z95" i="1"/>
  <c r="Z103" i="1"/>
  <c r="Z311" i="1"/>
  <c r="Z319" i="1"/>
  <c r="Z335" i="1"/>
  <c r="Z399" i="1"/>
  <c r="Z455" i="1"/>
  <c r="Z495" i="1"/>
  <c r="Z602" i="1"/>
  <c r="Z606" i="1"/>
  <c r="Z622" i="1"/>
  <c r="Z626" i="1"/>
  <c r="Z638" i="1"/>
  <c r="Z646" i="1"/>
  <c r="Z662" i="1"/>
  <c r="Z698" i="1"/>
  <c r="Z702" i="1"/>
  <c r="Z710" i="1"/>
  <c r="Z742" i="1"/>
  <c r="Z802" i="1"/>
  <c r="Z806" i="1"/>
  <c r="Z818" i="1"/>
  <c r="Z826" i="1"/>
  <c r="Z898" i="1"/>
  <c r="Z914" i="1"/>
  <c r="Z918" i="1"/>
  <c r="Z938" i="1"/>
  <c r="Z942" i="1"/>
  <c r="Z946" i="1"/>
  <c r="Z954" i="1"/>
  <c r="Z958" i="1"/>
  <c r="Z962" i="1"/>
  <c r="Z970" i="1"/>
  <c r="Z219" i="1"/>
  <c r="Z251" i="1"/>
  <c r="Z287" i="1"/>
  <c r="Z327" i="1"/>
  <c r="Z367" i="1"/>
  <c r="Z415" i="1"/>
  <c r="Z487" i="1"/>
  <c r="Z503" i="1"/>
  <c r="Z515" i="1"/>
  <c r="Z539" i="1"/>
  <c r="Z590" i="1"/>
  <c r="Z595" i="1"/>
  <c r="Z611" i="1"/>
  <c r="Z615" i="1"/>
  <c r="Z619" i="1"/>
  <c r="Z631" i="1"/>
  <c r="Z651" i="1"/>
  <c r="Z679" i="1"/>
  <c r="Z687" i="1"/>
  <c r="Z711" i="1"/>
  <c r="Z715" i="1"/>
  <c r="Z719" i="1"/>
  <c r="Z731" i="1"/>
  <c r="Z739" i="1"/>
  <c r="Z751" i="1"/>
  <c r="Z767" i="1"/>
  <c r="Z779" i="1"/>
  <c r="Z783" i="1"/>
  <c r="Z791" i="1"/>
  <c r="Z795" i="1"/>
  <c r="Z835" i="1"/>
  <c r="Z843" i="1"/>
  <c r="Z855" i="1"/>
  <c r="Z899" i="1"/>
  <c r="Z943" i="1"/>
  <c r="Z951" i="1"/>
  <c r="Z955" i="1"/>
  <c r="Z1011" i="1"/>
  <c r="Z1015" i="1"/>
  <c r="Z1019" i="1"/>
  <c r="Z1027" i="1"/>
  <c r="Z1039" i="1"/>
  <c r="Z19" i="1"/>
  <c r="Z43" i="1"/>
  <c r="Z79" i="1"/>
  <c r="Z111" i="1"/>
  <c r="Z183" i="1"/>
  <c r="Z199" i="1"/>
  <c r="Z211" i="1"/>
  <c r="Z323" i="1"/>
  <c r="Z379" i="1"/>
  <c r="Z523" i="1"/>
  <c r="Z554" i="1"/>
  <c r="Z574" i="1"/>
  <c r="Z604" i="1"/>
  <c r="Z616" i="1"/>
  <c r="Z636" i="1"/>
  <c r="Z640" i="1"/>
  <c r="Z644" i="1"/>
  <c r="Z656" i="1"/>
  <c r="Z660" i="1"/>
  <c r="Z680" i="1"/>
  <c r="Z692" i="1"/>
  <c r="Z724" i="1"/>
  <c r="Z732" i="1"/>
  <c r="Z740" i="1"/>
  <c r="Z748" i="1"/>
  <c r="Z760" i="1"/>
  <c r="Z768" i="1"/>
  <c r="Z788" i="1"/>
  <c r="Z796" i="1"/>
  <c r="Z804" i="1"/>
  <c r="Z828" i="1"/>
  <c r="Z836" i="1"/>
  <c r="Z844" i="1"/>
  <c r="Z848" i="1"/>
  <c r="Z880" i="1"/>
  <c r="Z884" i="1"/>
  <c r="Z892" i="1"/>
  <c r="Z896" i="1"/>
  <c r="Z904" i="1"/>
  <c r="Z920" i="1"/>
  <c r="Z924" i="1"/>
  <c r="Z956" i="1"/>
  <c r="Z968" i="1"/>
  <c r="Z972" i="1"/>
  <c r="Z976" i="1"/>
  <c r="Z984" i="1"/>
  <c r="Z988" i="1"/>
  <c r="Z992" i="1"/>
  <c r="Z1004" i="1"/>
  <c r="Z1020" i="1"/>
  <c r="Z131" i="1"/>
  <c r="Z371" i="1"/>
  <c r="Z423" i="1"/>
  <c r="Z471" i="1"/>
  <c r="Z483" i="1"/>
  <c r="Z633" i="1"/>
  <c r="Z697" i="1"/>
  <c r="Z733" i="1"/>
  <c r="Z761" i="1"/>
  <c r="Z797" i="1"/>
  <c r="Z837" i="1"/>
  <c r="Z865" i="1"/>
  <c r="Z885" i="1"/>
  <c r="Z933" i="1"/>
  <c r="Z998" i="1"/>
  <c r="Z1010" i="1"/>
  <c r="Z1063" i="1"/>
  <c r="Z383" i="1"/>
  <c r="Z431" i="1"/>
  <c r="Z657" i="1"/>
  <c r="Z729" i="1"/>
  <c r="Z1021" i="1"/>
  <c r="Z1066" i="1"/>
  <c r="Z119" i="1"/>
  <c r="Z637" i="1"/>
  <c r="Z661" i="1"/>
  <c r="Z725" i="1"/>
  <c r="Z749" i="1"/>
  <c r="Z845" i="1"/>
  <c r="Z881" i="1"/>
  <c r="Z1017" i="1"/>
  <c r="Z1034" i="1"/>
  <c r="Z1052" i="1"/>
  <c r="Z1060" i="1"/>
  <c r="Z1072" i="1"/>
  <c r="Z575" i="1"/>
  <c r="Z685" i="1"/>
  <c r="Z1009" i="1"/>
  <c r="Z1050" i="1"/>
  <c r="Z1070" i="1"/>
  <c r="Z47" i="1"/>
  <c r="Z223" i="1"/>
  <c r="Z555" i="1"/>
  <c r="Z609" i="1"/>
  <c r="Z617" i="1"/>
  <c r="Z677" i="1"/>
  <c r="Z689" i="1"/>
  <c r="Z737" i="1"/>
  <c r="Z857" i="1"/>
  <c r="Z877" i="1"/>
  <c r="Z889" i="1"/>
  <c r="Z905" i="1"/>
  <c r="Z909" i="1"/>
  <c r="Z965" i="1"/>
  <c r="Z1013" i="1"/>
  <c r="Z1018" i="1"/>
  <c r="Z1049" i="1"/>
  <c r="Z491" i="1"/>
  <c r="Z625" i="1"/>
  <c r="Z681" i="1"/>
  <c r="Z1037" i="1"/>
  <c r="Z16" i="1"/>
  <c r="Z40" i="1"/>
  <c r="Z44" i="1"/>
  <c r="Z84" i="1"/>
  <c r="Z100" i="1"/>
  <c r="Z136" i="1"/>
  <c r="Z144" i="1"/>
  <c r="Z156" i="1"/>
  <c r="Z168" i="1"/>
  <c r="Z184" i="1"/>
  <c r="Z188" i="1"/>
  <c r="Z220" i="1"/>
  <c r="Z236" i="1"/>
  <c r="Z240" i="1"/>
  <c r="Z252" i="1"/>
  <c r="Z264" i="1"/>
  <c r="Z280" i="1"/>
  <c r="Z288" i="1"/>
  <c r="Z304" i="1"/>
  <c r="Z312" i="1"/>
  <c r="Z316" i="1"/>
  <c r="Z352" i="1"/>
  <c r="Z384" i="1"/>
  <c r="Z408" i="1"/>
  <c r="Z448" i="1"/>
  <c r="Z456" i="1"/>
  <c r="Z460" i="1"/>
  <c r="Z468" i="1"/>
  <c r="Z472" i="1"/>
  <c r="Z512" i="1"/>
  <c r="Z528" i="1"/>
  <c r="Z536" i="1"/>
  <c r="Z540" i="1"/>
  <c r="Z552" i="1"/>
  <c r="Z45" i="1"/>
  <c r="Z49" i="1"/>
  <c r="Z65" i="1"/>
  <c r="Z81" i="1"/>
  <c r="Z93" i="1"/>
  <c r="Z113" i="1"/>
  <c r="Z129" i="1"/>
  <c r="Z137" i="1"/>
  <c r="Z149" i="1"/>
  <c r="Z157" i="1"/>
  <c r="Z161" i="1"/>
  <c r="Z173" i="1"/>
  <c r="Z185" i="1"/>
  <c r="Z189" i="1"/>
  <c r="Z193" i="1"/>
  <c r="Z241" i="1"/>
  <c r="Z253" i="1"/>
  <c r="Z261" i="1"/>
  <c r="Z341" i="1"/>
  <c r="Z349" i="1"/>
  <c r="Z353" i="1"/>
  <c r="Z357" i="1"/>
  <c r="Z373" i="1"/>
  <c r="Z377" i="1"/>
  <c r="Z393" i="1"/>
  <c r="Z441" i="1"/>
  <c r="Z449" i="1"/>
  <c r="Z453" i="1"/>
  <c r="Z493" i="1"/>
  <c r="Z497" i="1"/>
  <c r="Z501" i="1"/>
  <c r="Z505" i="1"/>
  <c r="Z521" i="1"/>
  <c r="Z529" i="1"/>
  <c r="Z533" i="1"/>
  <c r="Z537" i="1"/>
  <c r="Z557" i="1"/>
  <c r="Z585" i="1"/>
  <c r="Z589" i="1"/>
  <c r="Z26" i="1"/>
  <c r="Z46" i="1"/>
  <c r="Z70" i="1"/>
  <c r="Z78" i="1"/>
  <c r="Z94" i="1"/>
  <c r="Z102" i="1"/>
  <c r="Z106" i="1"/>
  <c r="Z146" i="1"/>
  <c r="Z178" i="1"/>
  <c r="Z194" i="1"/>
  <c r="Z206" i="1"/>
  <c r="Z230" i="1"/>
  <c r="Z238" i="1"/>
  <c r="Z246" i="1"/>
  <c r="Z250" i="1"/>
  <c r="Z266" i="1"/>
  <c r="Z310" i="1"/>
  <c r="Z322" i="1"/>
  <c r="Z334" i="1"/>
  <c r="Z350" i="1"/>
  <c r="Z354" i="1"/>
  <c r="Z358" i="1"/>
  <c r="Z378" i="1"/>
  <c r="Z414" i="1"/>
  <c r="Z426" i="1"/>
  <c r="Z442" i="1"/>
  <c r="Z446" i="1"/>
  <c r="Z478" i="1"/>
  <c r="Z482" i="1"/>
  <c r="Z486" i="1"/>
  <c r="Z494" i="1"/>
  <c r="Z498" i="1"/>
  <c r="Z526" i="1"/>
  <c r="Z542" i="1"/>
  <c r="Z23" i="1"/>
  <c r="Z55" i="1"/>
  <c r="Z75" i="1"/>
  <c r="Z139" i="1"/>
  <c r="Z155" i="1"/>
  <c r="Z163" i="1"/>
  <c r="Z167" i="1"/>
  <c r="Z231" i="1"/>
  <c r="Z291" i="1"/>
  <c r="Z351" i="1"/>
  <c r="Z439" i="1"/>
  <c r="Z535" i="1"/>
  <c r="Z563" i="1"/>
  <c r="Z571" i="1"/>
  <c r="Z578" i="1"/>
  <c r="Z594" i="1"/>
  <c r="Z598" i="1"/>
  <c r="Z610" i="1"/>
  <c r="Z634" i="1"/>
  <c r="Z642" i="1"/>
  <c r="Z670" i="1"/>
  <c r="Z674" i="1"/>
  <c r="Z678" i="1"/>
  <c r="Z694" i="1"/>
  <c r="Z706" i="1"/>
  <c r="Z714" i="1"/>
  <c r="Z722" i="1"/>
  <c r="Z726" i="1"/>
  <c r="Z730" i="1"/>
  <c r="Z746" i="1"/>
  <c r="Z758" i="1"/>
  <c r="Z782" i="1"/>
  <c r="Z786" i="1"/>
  <c r="Z798" i="1"/>
  <c r="Z814" i="1"/>
  <c r="Z846" i="1"/>
  <c r="Z862" i="1"/>
  <c r="Z866" i="1"/>
  <c r="Z870" i="1"/>
  <c r="Z874" i="1"/>
  <c r="Z886" i="1"/>
  <c r="Z894" i="1"/>
  <c r="Z902" i="1"/>
  <c r="Z910" i="1"/>
  <c r="Z922" i="1"/>
  <c r="Z930" i="1"/>
  <c r="Z974" i="1"/>
  <c r="Z51" i="1"/>
  <c r="Z83" i="1"/>
  <c r="Z127" i="1"/>
  <c r="Z175" i="1"/>
  <c r="Z227" i="1"/>
  <c r="Z259" i="1"/>
  <c r="Z271" i="1"/>
  <c r="Z315" i="1"/>
  <c r="Z363" i="1"/>
  <c r="Z427" i="1"/>
  <c r="Z599" i="1"/>
  <c r="Z607" i="1"/>
  <c r="Z635" i="1"/>
  <c r="Z639" i="1"/>
  <c r="Z655" i="1"/>
  <c r="Z659" i="1"/>
  <c r="Z663" i="1"/>
  <c r="Z667" i="1"/>
  <c r="Z707" i="1"/>
  <c r="Z723" i="1"/>
  <c r="Z735" i="1"/>
  <c r="Z755" i="1"/>
  <c r="Z763" i="1"/>
  <c r="Z771" i="1"/>
  <c r="Z787" i="1"/>
  <c r="Z803" i="1"/>
  <c r="Z811" i="1"/>
  <c r="Z827" i="1"/>
  <c r="Z839" i="1"/>
  <c r="Z863" i="1"/>
  <c r="Z875" i="1"/>
  <c r="Z887" i="1"/>
  <c r="Z891" i="1"/>
  <c r="Z911" i="1"/>
  <c r="Z939" i="1"/>
  <c r="Z947" i="1"/>
  <c r="Z959" i="1"/>
  <c r="Z963" i="1"/>
  <c r="Z967" i="1"/>
  <c r="Z991" i="1"/>
  <c r="Z999" i="1"/>
  <c r="Z1007" i="1"/>
  <c r="Z1023" i="1"/>
  <c r="Z215" i="1"/>
  <c r="Z343" i="1"/>
  <c r="Z359" i="1"/>
  <c r="Z387" i="1"/>
  <c r="Z451" i="1"/>
  <c r="Z499" i="1"/>
  <c r="Z511" i="1"/>
  <c r="Z591" i="1"/>
  <c r="Z596" i="1"/>
  <c r="Z600" i="1"/>
  <c r="Z624" i="1"/>
  <c r="Z632" i="1"/>
  <c r="Z652" i="1"/>
  <c r="Z672" i="1"/>
  <c r="Z676" i="1"/>
  <c r="Z708" i="1"/>
  <c r="Z712" i="1"/>
  <c r="Z716" i="1"/>
  <c r="Z728" i="1"/>
  <c r="Z736" i="1"/>
  <c r="Z752" i="1"/>
  <c r="Z764" i="1"/>
  <c r="Z772" i="1"/>
  <c r="Z780" i="1"/>
  <c r="Z812" i="1"/>
  <c r="Z816" i="1"/>
  <c r="Z820" i="1"/>
  <c r="Z868" i="1"/>
  <c r="Z876" i="1"/>
  <c r="Z912" i="1"/>
  <c r="Z932" i="1"/>
  <c r="Z996" i="1"/>
  <c r="Z1008" i="1"/>
  <c r="Z1024" i="1"/>
  <c r="Z1036" i="1"/>
  <c r="Z592" i="1"/>
  <c r="Z721" i="1"/>
  <c r="Z781" i="1"/>
  <c r="Z893" i="1"/>
  <c r="Z945" i="1"/>
  <c r="Z981" i="1"/>
  <c r="Z986" i="1"/>
  <c r="Z993" i="1"/>
  <c r="Z1051" i="1"/>
  <c r="Z1055" i="1"/>
  <c r="Z1054" i="1"/>
  <c r="Z207" i="1"/>
  <c r="Z403" i="1"/>
  <c r="Z411" i="1"/>
  <c r="Z693" i="1"/>
  <c r="Z717" i="1"/>
  <c r="Z953" i="1"/>
  <c r="Z994" i="1"/>
  <c r="Z1005" i="1"/>
  <c r="Z1030" i="1"/>
  <c r="Z1040" i="1"/>
  <c r="Z1064" i="1"/>
  <c r="Z1068" i="1"/>
  <c r="Z299" i="1"/>
  <c r="Z809" i="1"/>
  <c r="Z263" i="1"/>
  <c r="Z562" i="1"/>
  <c r="Z582" i="1"/>
  <c r="Z587" i="1"/>
  <c r="Z601" i="1"/>
  <c r="Z669" i="1"/>
  <c r="Z765" i="1"/>
  <c r="Z777" i="1"/>
  <c r="Z829" i="1"/>
  <c r="Z861" i="1"/>
  <c r="Z869" i="1"/>
  <c r="Z917" i="1"/>
  <c r="Z929" i="1"/>
  <c r="Z941" i="1"/>
  <c r="Z973" i="1"/>
  <c r="Z1001" i="1"/>
  <c r="Z1041" i="1"/>
  <c r="Z1053" i="1"/>
  <c r="Z179" i="1"/>
  <c r="Z841" i="1"/>
  <c r="Z1002" i="1"/>
  <c r="Z1058" i="1"/>
  <c r="Y20" i="1"/>
  <c r="Y28" i="1"/>
  <c r="Y48" i="1"/>
  <c r="Y64" i="1"/>
  <c r="Y68" i="1"/>
  <c r="Y88" i="1"/>
  <c r="Y92" i="1"/>
  <c r="Y96" i="1"/>
  <c r="Y112" i="1"/>
  <c r="Y116" i="1"/>
  <c r="Y128" i="1"/>
  <c r="Y132" i="1"/>
  <c r="Y140" i="1"/>
  <c r="Y192" i="1"/>
  <c r="Y196" i="1"/>
  <c r="Y216" i="1"/>
  <c r="Y224" i="1"/>
  <c r="Y232" i="1"/>
  <c r="Y244" i="1"/>
  <c r="Y248" i="1"/>
  <c r="Y256" i="1"/>
  <c r="Y260" i="1"/>
  <c r="Y276" i="1"/>
  <c r="Y284" i="1"/>
  <c r="Y300" i="1"/>
  <c r="Y308" i="1"/>
  <c r="Y320" i="1"/>
  <c r="Y328" i="1"/>
  <c r="Y332" i="1"/>
  <c r="Y336" i="1"/>
  <c r="Y340" i="1"/>
  <c r="Y344" i="1"/>
  <c r="Y348" i="1"/>
  <c r="Y356" i="1"/>
  <c r="Y360" i="1"/>
  <c r="Y368" i="1"/>
  <c r="Y376" i="1"/>
  <c r="Y380" i="1"/>
  <c r="Y404" i="1"/>
  <c r="Y428" i="1"/>
  <c r="Y432" i="1"/>
  <c r="Y452" i="1"/>
  <c r="Y484" i="1"/>
  <c r="Y488" i="1"/>
  <c r="Y492" i="1"/>
  <c r="Y504" i="1"/>
  <c r="Y508" i="1"/>
  <c r="Y524" i="1"/>
  <c r="Y556" i="1"/>
  <c r="Y572" i="1"/>
  <c r="Y576" i="1"/>
  <c r="Y21" i="1"/>
  <c r="Y29" i="1"/>
  <c r="Y33" i="1"/>
  <c r="Y61" i="1"/>
  <c r="Y73" i="1"/>
  <c r="Y77" i="1"/>
  <c r="Y97" i="1"/>
  <c r="Y141" i="1"/>
  <c r="Y145" i="1"/>
  <c r="Y153" i="1"/>
  <c r="Y177" i="1"/>
  <c r="Y201" i="1"/>
  <c r="Y205" i="1"/>
  <c r="Y225" i="1"/>
  <c r="Y233" i="1"/>
  <c r="Y257" i="1"/>
  <c r="Y277" i="1"/>
  <c r="Y281" i="1"/>
  <c r="Y297" i="1"/>
  <c r="Y301" i="1"/>
  <c r="Y305" i="1"/>
  <c r="Y313" i="1"/>
  <c r="Y329" i="1"/>
  <c r="Y337" i="1"/>
  <c r="Y345" i="1"/>
  <c r="Y369" i="1"/>
  <c r="Y381" i="1"/>
  <c r="Y409" i="1"/>
  <c r="Y413" i="1"/>
  <c r="Y417" i="1"/>
  <c r="Y425" i="1"/>
  <c r="Y429" i="1"/>
  <c r="Y437" i="1"/>
  <c r="Y445" i="1"/>
  <c r="Y461" i="1"/>
  <c r="Y473" i="1"/>
  <c r="Y489" i="1"/>
  <c r="Y545" i="1"/>
  <c r="Y549" i="1"/>
  <c r="Y561" i="1"/>
  <c r="Y577" i="1"/>
  <c r="Y581" i="1"/>
  <c r="Y42" i="1"/>
  <c r="Y54" i="1"/>
  <c r="Y62" i="1"/>
  <c r="Y66" i="1"/>
  <c r="Y110" i="1"/>
  <c r="Y122" i="1"/>
  <c r="Y126" i="1"/>
  <c r="Y142" i="1"/>
  <c r="Y162" i="1"/>
  <c r="Y170" i="1"/>
  <c r="Y182" i="1"/>
  <c r="Y210" i="1"/>
  <c r="Y222" i="1"/>
  <c r="Y234" i="1"/>
  <c r="Y274" i="1"/>
  <c r="Y282" i="1"/>
  <c r="Y286" i="1"/>
  <c r="Y306" i="1"/>
  <c r="Y314" i="1"/>
  <c r="Y326" i="1"/>
  <c r="Y330" i="1"/>
  <c r="Y338" i="1"/>
  <c r="Y342" i="1"/>
  <c r="Y346" i="1"/>
  <c r="Y374" i="1"/>
  <c r="Y382" i="1"/>
  <c r="Y390" i="1"/>
  <c r="Y402" i="1"/>
  <c r="Y406" i="1"/>
  <c r="Y418" i="1"/>
  <c r="Y438" i="1"/>
  <c r="Y462" i="1"/>
  <c r="Y518" i="1"/>
  <c r="Y522" i="1"/>
  <c r="Y530" i="1"/>
  <c r="Y538" i="1"/>
  <c r="Y550" i="1"/>
  <c r="Y554" i="1"/>
  <c r="Y574" i="1"/>
  <c r="Y590" i="1"/>
  <c r="Y602" i="1"/>
  <c r="Y606" i="1"/>
  <c r="Y19" i="1"/>
  <c r="Y35" i="1"/>
  <c r="Y39" i="1"/>
  <c r="Y43" i="1"/>
  <c r="Y47" i="1"/>
  <c r="Y59" i="1"/>
  <c r="Y79" i="1"/>
  <c r="Y95" i="1"/>
  <c r="Y103" i="1"/>
  <c r="Y111" i="1"/>
  <c r="Y119" i="1"/>
  <c r="Y131" i="1"/>
  <c r="Y183" i="1"/>
  <c r="Y199" i="1"/>
  <c r="Y211" i="1"/>
  <c r="Y219" i="1"/>
  <c r="Y223" i="1"/>
  <c r="Y251" i="1"/>
  <c r="Y287" i="1"/>
  <c r="Y311" i="1"/>
  <c r="Y319" i="1"/>
  <c r="Y323" i="1"/>
  <c r="Y327" i="1"/>
  <c r="Y335" i="1"/>
  <c r="Y367" i="1"/>
  <c r="Y371" i="1"/>
  <c r="Y379" i="1"/>
  <c r="Y383" i="1"/>
  <c r="Y399" i="1"/>
  <c r="Y415" i="1"/>
  <c r="Y423" i="1"/>
  <c r="Y431" i="1"/>
  <c r="Y455" i="1"/>
  <c r="Y471" i="1"/>
  <c r="Y483" i="1"/>
  <c r="Y487" i="1"/>
  <c r="Y491" i="1"/>
  <c r="Y495" i="1"/>
  <c r="Y503" i="1"/>
  <c r="Y515" i="1"/>
  <c r="Y523" i="1"/>
  <c r="Y539" i="1"/>
  <c r="Y555" i="1"/>
  <c r="Y575" i="1"/>
  <c r="Y595" i="1"/>
  <c r="Y593" i="1"/>
  <c r="Y611" i="1"/>
  <c r="Y615" i="1"/>
  <c r="Y619" i="1"/>
  <c r="Y631" i="1"/>
  <c r="Y651" i="1"/>
  <c r="Y679" i="1"/>
  <c r="Y687" i="1"/>
  <c r="Y711" i="1"/>
  <c r="Y715" i="1"/>
  <c r="Y719" i="1"/>
  <c r="Y731" i="1"/>
  <c r="Y739" i="1"/>
  <c r="Y751" i="1"/>
  <c r="Y767" i="1"/>
  <c r="Y779" i="1"/>
  <c r="Y783" i="1"/>
  <c r="Y791" i="1"/>
  <c r="Y795" i="1"/>
  <c r="Y835" i="1"/>
  <c r="Y843" i="1"/>
  <c r="Y855" i="1"/>
  <c r="Y899" i="1"/>
  <c r="Y943" i="1"/>
  <c r="Y951" i="1"/>
  <c r="Y955" i="1"/>
  <c r="Y1011" i="1"/>
  <c r="Y1015" i="1"/>
  <c r="Y1019" i="1"/>
  <c r="Y1027" i="1"/>
  <c r="Y1039" i="1"/>
  <c r="Y1063" i="1"/>
  <c r="Y616" i="1"/>
  <c r="Y636" i="1"/>
  <c r="Y640" i="1"/>
  <c r="Y644" i="1"/>
  <c r="Y656" i="1"/>
  <c r="Y660" i="1"/>
  <c r="Y680" i="1"/>
  <c r="Y692" i="1"/>
  <c r="Y724" i="1"/>
  <c r="Y732" i="1"/>
  <c r="Y740" i="1"/>
  <c r="Y748" i="1"/>
  <c r="Y760" i="1"/>
  <c r="Y768" i="1"/>
  <c r="Y788" i="1"/>
  <c r="Y796" i="1"/>
  <c r="Y804" i="1"/>
  <c r="Y828" i="1"/>
  <c r="Y836" i="1"/>
  <c r="Y844" i="1"/>
  <c r="Y848" i="1"/>
  <c r="Y880" i="1"/>
  <c r="Y884" i="1"/>
  <c r="Y892" i="1"/>
  <c r="Y896" i="1"/>
  <c r="Y904" i="1"/>
  <c r="Y920" i="1"/>
  <c r="Y924" i="1"/>
  <c r="Y956" i="1"/>
  <c r="Y968" i="1"/>
  <c r="Y972" i="1"/>
  <c r="Y976" i="1"/>
  <c r="Y984" i="1"/>
  <c r="Y988" i="1"/>
  <c r="Y992" i="1"/>
  <c r="Y1004" i="1"/>
  <c r="Y1020" i="1"/>
  <c r="Y1052" i="1"/>
  <c r="Y1060" i="1"/>
  <c r="Y1072" i="1"/>
  <c r="Y604" i="1"/>
  <c r="Y609" i="1"/>
  <c r="Y617" i="1"/>
  <c r="Y625" i="1"/>
  <c r="Y633" i="1"/>
  <c r="Y637" i="1"/>
  <c r="Y657" i="1"/>
  <c r="Y661" i="1"/>
  <c r="Y677" i="1"/>
  <c r="Y681" i="1"/>
  <c r="Y685" i="1"/>
  <c r="Y689" i="1"/>
  <c r="Y697" i="1"/>
  <c r="Y725" i="1"/>
  <c r="Y729" i="1"/>
  <c r="Y733" i="1"/>
  <c r="Y737" i="1"/>
  <c r="Y749" i="1"/>
  <c r="Y761" i="1"/>
  <c r="Y797" i="1"/>
  <c r="Y837" i="1"/>
  <c r="Y845" i="1"/>
  <c r="Y857" i="1"/>
  <c r="Y865" i="1"/>
  <c r="Y877" i="1"/>
  <c r="Y881" i="1"/>
  <c r="Y885" i="1"/>
  <c r="Y889" i="1"/>
  <c r="Y905" i="1"/>
  <c r="Y909" i="1"/>
  <c r="Y933" i="1"/>
  <c r="Y965" i="1"/>
  <c r="Y1009" i="1"/>
  <c r="Y1013" i="1"/>
  <c r="Y1017" i="1"/>
  <c r="Y1021" i="1"/>
  <c r="Y1037" i="1"/>
  <c r="Y1049" i="1"/>
  <c r="Y622" i="1"/>
  <c r="Y626" i="1"/>
  <c r="Y638" i="1"/>
  <c r="Y646" i="1"/>
  <c r="Y662" i="1"/>
  <c r="Y698" i="1"/>
  <c r="Y702" i="1"/>
  <c r="Y710" i="1"/>
  <c r="Y742" i="1"/>
  <c r="Y802" i="1"/>
  <c r="Y806" i="1"/>
  <c r="Y818" i="1"/>
  <c r="Y826" i="1"/>
  <c r="Y898" i="1"/>
  <c r="Y914" i="1"/>
  <c r="Y918" i="1"/>
  <c r="Y938" i="1"/>
  <c r="Y942" i="1"/>
  <c r="Y946" i="1"/>
  <c r="Y954" i="1"/>
  <c r="Y958" i="1"/>
  <c r="Y962" i="1"/>
  <c r="Y970" i="1"/>
  <c r="Y998" i="1"/>
  <c r="Y1010" i="1"/>
  <c r="Y1018" i="1"/>
  <c r="Y1034" i="1"/>
  <c r="Y1050" i="1"/>
  <c r="Y1066" i="1"/>
  <c r="Y1070" i="1"/>
  <c r="Y16" i="1"/>
  <c r="Y40" i="1"/>
  <c r="Y44" i="1"/>
  <c r="Y84" i="1"/>
  <c r="Y100" i="1"/>
  <c r="Y136" i="1"/>
  <c r="Y144" i="1"/>
  <c r="Y156" i="1"/>
  <c r="Y168" i="1"/>
  <c r="Y184" i="1"/>
  <c r="Y188" i="1"/>
  <c r="Y220" i="1"/>
  <c r="Y236" i="1"/>
  <c r="Y240" i="1"/>
  <c r="Y252" i="1"/>
  <c r="Y264" i="1"/>
  <c r="Y280" i="1"/>
  <c r="Y288" i="1"/>
  <c r="Y304" i="1"/>
  <c r="Y312" i="1"/>
  <c r="Y316" i="1"/>
  <c r="Y352" i="1"/>
  <c r="Y384" i="1"/>
  <c r="Y408" i="1"/>
  <c r="Y448" i="1"/>
  <c r="Y456" i="1"/>
  <c r="Y460" i="1"/>
  <c r="Y468" i="1"/>
  <c r="Y472" i="1"/>
  <c r="Y512" i="1"/>
  <c r="Y528" i="1"/>
  <c r="Y536" i="1"/>
  <c r="Y540" i="1"/>
  <c r="Y552" i="1"/>
  <c r="Y45" i="1"/>
  <c r="Y49" i="1"/>
  <c r="Y65" i="1"/>
  <c r="Y81" i="1"/>
  <c r="Y93" i="1"/>
  <c r="Y113" i="1"/>
  <c r="Y129" i="1"/>
  <c r="Y137" i="1"/>
  <c r="Y149" i="1"/>
  <c r="Y157" i="1"/>
  <c r="Y161" i="1"/>
  <c r="Y173" i="1"/>
  <c r="Y185" i="1"/>
  <c r="Y189" i="1"/>
  <c r="Y193" i="1"/>
  <c r="Y241" i="1"/>
  <c r="Y253" i="1"/>
  <c r="Y261" i="1"/>
  <c r="Y341" i="1"/>
  <c r="Y349" i="1"/>
  <c r="Y353" i="1"/>
  <c r="Y357" i="1"/>
  <c r="Y373" i="1"/>
  <c r="Y377" i="1"/>
  <c r="Y393" i="1"/>
  <c r="Y441" i="1"/>
  <c r="Y449" i="1"/>
  <c r="Y453" i="1"/>
  <c r="Y493" i="1"/>
  <c r="Y497" i="1"/>
  <c r="Y501" i="1"/>
  <c r="Y505" i="1"/>
  <c r="Y521" i="1"/>
  <c r="Y529" i="1"/>
  <c r="Y533" i="1"/>
  <c r="Y537" i="1"/>
  <c r="Y557" i="1"/>
  <c r="Y585" i="1"/>
  <c r="Y26" i="1"/>
  <c r="Y46" i="1"/>
  <c r="Y70" i="1"/>
  <c r="Y78" i="1"/>
  <c r="Y94" i="1"/>
  <c r="Y102" i="1"/>
  <c r="Y106" i="1"/>
  <c r="Y146" i="1"/>
  <c r="Y178" i="1"/>
  <c r="Y194" i="1"/>
  <c r="Y206" i="1"/>
  <c r="Y230" i="1"/>
  <c r="Y238" i="1"/>
  <c r="Y246" i="1"/>
  <c r="Y250" i="1"/>
  <c r="Y266" i="1"/>
  <c r="Y310" i="1"/>
  <c r="Y322" i="1"/>
  <c r="Y334" i="1"/>
  <c r="Y350" i="1"/>
  <c r="Y354" i="1"/>
  <c r="Y358" i="1"/>
  <c r="Y378" i="1"/>
  <c r="Y414" i="1"/>
  <c r="Y426" i="1"/>
  <c r="Y442" i="1"/>
  <c r="Y446" i="1"/>
  <c r="Y478" i="1"/>
  <c r="Y482" i="1"/>
  <c r="Y486" i="1"/>
  <c r="Y494" i="1"/>
  <c r="Y498" i="1"/>
  <c r="Y526" i="1"/>
  <c r="Y542" i="1"/>
  <c r="Y562" i="1"/>
  <c r="Y578" i="1"/>
  <c r="Y582" i="1"/>
  <c r="Y594" i="1"/>
  <c r="Y598" i="1"/>
  <c r="Y23" i="1"/>
  <c r="Y51" i="1"/>
  <c r="Y55" i="1"/>
  <c r="Y75" i="1"/>
  <c r="Y83" i="1"/>
  <c r="Y127" i="1"/>
  <c r="Y139" i="1"/>
  <c r="Y155" i="1"/>
  <c r="Y163" i="1"/>
  <c r="Y167" i="1"/>
  <c r="Y175" i="1"/>
  <c r="Y179" i="1"/>
  <c r="Y207" i="1"/>
  <c r="Y215" i="1"/>
  <c r="Y227" i="1"/>
  <c r="Y231" i="1"/>
  <c r="Y259" i="1"/>
  <c r="Y263" i="1"/>
  <c r="Y271" i="1"/>
  <c r="Y291" i="1"/>
  <c r="Y299" i="1"/>
  <c r="Y315" i="1"/>
  <c r="Y343" i="1"/>
  <c r="Y351" i="1"/>
  <c r="Y359" i="1"/>
  <c r="Y363" i="1"/>
  <c r="Y387" i="1"/>
  <c r="Y403" i="1"/>
  <c r="Y411" i="1"/>
  <c r="Y427" i="1"/>
  <c r="Y439" i="1"/>
  <c r="Y451" i="1"/>
  <c r="Y499" i="1"/>
  <c r="Y511" i="1"/>
  <c r="Y535" i="1"/>
  <c r="Y563" i="1"/>
  <c r="Y571" i="1"/>
  <c r="Y587" i="1"/>
  <c r="Y591" i="1"/>
  <c r="Y599" i="1"/>
  <c r="Y601" i="1"/>
  <c r="Y607" i="1"/>
  <c r="Y635" i="1"/>
  <c r="Y639" i="1"/>
  <c r="Y655" i="1"/>
  <c r="Y659" i="1"/>
  <c r="Y663" i="1"/>
  <c r="Y667" i="1"/>
  <c r="Y707" i="1"/>
  <c r="Y723" i="1"/>
  <c r="Y735" i="1"/>
  <c r="Y755" i="1"/>
  <c r="Y763" i="1"/>
  <c r="Y771" i="1"/>
  <c r="Y787" i="1"/>
  <c r="Y803" i="1"/>
  <c r="Y811" i="1"/>
  <c r="Y827" i="1"/>
  <c r="Y839" i="1"/>
  <c r="Y863" i="1"/>
  <c r="Y875" i="1"/>
  <c r="Y887" i="1"/>
  <c r="Y891" i="1"/>
  <c r="Y911" i="1"/>
  <c r="Y939" i="1"/>
  <c r="Y947" i="1"/>
  <c r="Y959" i="1"/>
  <c r="Y963" i="1"/>
  <c r="Y967" i="1"/>
  <c r="Y991" i="1"/>
  <c r="Y999" i="1"/>
  <c r="Y1007" i="1"/>
  <c r="Y1023" i="1"/>
  <c r="Y1051" i="1"/>
  <c r="Y1055" i="1"/>
  <c r="Y596" i="1"/>
  <c r="Y624" i="1"/>
  <c r="Y632" i="1"/>
  <c r="Y652" i="1"/>
  <c r="Y672" i="1"/>
  <c r="Y676" i="1"/>
  <c r="Y708" i="1"/>
  <c r="Y712" i="1"/>
  <c r="Y716" i="1"/>
  <c r="Y728" i="1"/>
  <c r="Y736" i="1"/>
  <c r="Y752" i="1"/>
  <c r="Y764" i="1"/>
  <c r="Y772" i="1"/>
  <c r="Y780" i="1"/>
  <c r="Y812" i="1"/>
  <c r="Y816" i="1"/>
  <c r="Y820" i="1"/>
  <c r="Y868" i="1"/>
  <c r="Y876" i="1"/>
  <c r="Y912" i="1"/>
  <c r="Y932" i="1"/>
  <c r="Y996" i="1"/>
  <c r="Y1008" i="1"/>
  <c r="Y1024" i="1"/>
  <c r="Y1036" i="1"/>
  <c r="Y1040" i="1"/>
  <c r="Y1064" i="1"/>
  <c r="Y1068" i="1"/>
  <c r="Y589" i="1"/>
  <c r="Y669" i="1"/>
  <c r="Y693" i="1"/>
  <c r="Y717" i="1"/>
  <c r="Y721" i="1"/>
  <c r="Y765" i="1"/>
  <c r="Y777" i="1"/>
  <c r="Y781" i="1"/>
  <c r="Y809" i="1"/>
  <c r="Y829" i="1"/>
  <c r="Y841" i="1"/>
  <c r="Y861" i="1"/>
  <c r="Y869" i="1"/>
  <c r="Y893" i="1"/>
  <c r="Y917" i="1"/>
  <c r="Y929" i="1"/>
  <c r="Y941" i="1"/>
  <c r="Y945" i="1"/>
  <c r="Y953" i="1"/>
  <c r="Y973" i="1"/>
  <c r="Y981" i="1"/>
  <c r="Y993" i="1"/>
  <c r="Y1001" i="1"/>
  <c r="Y1005" i="1"/>
  <c r="Y1041" i="1"/>
  <c r="Y1053" i="1"/>
  <c r="Y592" i="1"/>
  <c r="Y600" i="1"/>
  <c r="Y610" i="1"/>
  <c r="Y634" i="1"/>
  <c r="Y642" i="1"/>
  <c r="Y670" i="1"/>
  <c r="Y674" i="1"/>
  <c r="Y678" i="1"/>
  <c r="Y694" i="1"/>
  <c r="Y706" i="1"/>
  <c r="Y714" i="1"/>
  <c r="Y722" i="1"/>
  <c r="Y726" i="1"/>
  <c r="Y730" i="1"/>
  <c r="Y746" i="1"/>
  <c r="Y758" i="1"/>
  <c r="Y782" i="1"/>
  <c r="Y786" i="1"/>
  <c r="Y798" i="1"/>
  <c r="Y814" i="1"/>
  <c r="Y846" i="1"/>
  <c r="Y862" i="1"/>
  <c r="Y866" i="1"/>
  <c r="Y870" i="1"/>
  <c r="Y874" i="1"/>
  <c r="Y886" i="1"/>
  <c r="Y894" i="1"/>
  <c r="Y902" i="1"/>
  <c r="Y910" i="1"/>
  <c r="Y922" i="1"/>
  <c r="Y930" i="1"/>
  <c r="Y974" i="1"/>
  <c r="Y986" i="1"/>
  <c r="Y994" i="1"/>
  <c r="Y1002" i="1"/>
  <c r="Y1030" i="1"/>
  <c r="Y1054" i="1"/>
  <c r="Y1058" i="1"/>
  <c r="Z12" i="1" l="1"/>
  <c r="Z11" i="1" s="1"/>
  <c r="Y12" i="1"/>
  <c r="Y11" i="1" s="1"/>
</calcChain>
</file>

<file path=xl/sharedStrings.xml><?xml version="1.0" encoding="utf-8"?>
<sst xmlns="http://schemas.openxmlformats.org/spreadsheetml/2006/main" count="6425" uniqueCount="870">
  <si>
    <t>COD PRODUCTO</t>
  </si>
  <si>
    <t>DESCRIPCIÓN</t>
  </si>
  <si>
    <t>CATEGORÍA</t>
  </si>
  <si>
    <t>UM</t>
  </si>
  <si>
    <t>TIMON</t>
  </si>
  <si>
    <t>05 - COLISION</t>
  </si>
  <si>
    <t>UN</t>
  </si>
  <si>
    <t>GOMA POSAPIE FT</t>
  </si>
  <si>
    <t>11 - LLANTAS Y HULES</t>
  </si>
  <si>
    <t>CADENA DE TRACCION</t>
  </si>
  <si>
    <t>13 - TRACCION</t>
  </si>
  <si>
    <t>CATALINA</t>
  </si>
  <si>
    <t>CONJUNTO DE TUBO DE ESCAPE</t>
  </si>
  <si>
    <t>07 - PEDALES Y POSAPIES</t>
  </si>
  <si>
    <t>ZAPATAS DE FRENO</t>
  </si>
  <si>
    <t>04 - FRENOS Y EMBRAGUES</t>
  </si>
  <si>
    <t>BATERIA DIABOLO</t>
  </si>
  <si>
    <t>01 - BATERIAS</t>
  </si>
  <si>
    <t>CONJ. COMPLETO PATADA ARRANQUE</t>
  </si>
  <si>
    <t>15 - MISCELANEOS</t>
  </si>
  <si>
    <t>ALTERNADOR</t>
  </si>
  <si>
    <t>08 - ELECTRICO</t>
  </si>
  <si>
    <t>BATERIA CITY</t>
  </si>
  <si>
    <t>REGULADOR RECTIFICADOR</t>
  </si>
  <si>
    <t>FOCO FARO (12V35W/35W)</t>
  </si>
  <si>
    <t>14 - LUCES</t>
  </si>
  <si>
    <t>BOTON INTERRUPTOR DE LUZ BAJA/</t>
  </si>
  <si>
    <t>10 - PALANCAS Y CHICOTES</t>
  </si>
  <si>
    <t>CABLE DE VELOCIMETRO</t>
  </si>
  <si>
    <t>MOTOR DE ARRANQUE COMPLETO</t>
  </si>
  <si>
    <t>MANIJA DE FRENO DELANTERO</t>
  </si>
  <si>
    <t>BASE DE MOTOR</t>
  </si>
  <si>
    <t>BUJE GOMA, SOPORTE MOTOR DEL.</t>
  </si>
  <si>
    <t>FILTRO DE COMBUSTIBLE</t>
  </si>
  <si>
    <t>03 - FILTROS</t>
  </si>
  <si>
    <t>LLAVE DE GASOLINA</t>
  </si>
  <si>
    <t>CUBIERTA MANDO FRONTAL AZUL</t>
  </si>
  <si>
    <t>PARADOR CENTRAL</t>
  </si>
  <si>
    <t>RETROVISOR IZQUIER/AMARI/.</t>
  </si>
  <si>
    <t>RETROVISOR DERECHO/AMARI/.</t>
  </si>
  <si>
    <t>RIN RUEDA TRASERA (PLATEADO)</t>
  </si>
  <si>
    <t>CUBIERTA TRASERA IZQ AMARILLO</t>
  </si>
  <si>
    <t>CADENA DE TRACCION (428*100)</t>
  </si>
  <si>
    <t>JUEGO DE ZAPATAS DE FRENO</t>
  </si>
  <si>
    <t>PISTON (STANDARD)</t>
  </si>
  <si>
    <t>09 - PARTES DE MOTOR</t>
  </si>
  <si>
    <t>PIN DE PISTON</t>
  </si>
  <si>
    <t>BALANCIN</t>
  </si>
  <si>
    <t>JUEGO DE ANILLOS DE PISTON</t>
  </si>
  <si>
    <t>MARTILLO IMPULSOR DE VALVULA</t>
  </si>
  <si>
    <t>CUBIERTA TRASERA IZQ PLATA</t>
  </si>
  <si>
    <t>CUBIERTA FRONTAL SUP NEGRO</t>
  </si>
  <si>
    <t>CUBIERTA DE INDICADORES</t>
  </si>
  <si>
    <t>ASIENTO DOBLE/GR/RO/.</t>
  </si>
  <si>
    <t>CABLE DE EMBRAGUE</t>
  </si>
  <si>
    <t>CABLE DE ACELERADOR</t>
  </si>
  <si>
    <t>FOCO DE FARO 12V/21W/5W</t>
  </si>
  <si>
    <t>UNIDAD CDI</t>
  </si>
  <si>
    <t>UNIDAD C.D.I</t>
  </si>
  <si>
    <t>DIRECCIONAL DELANTERA</t>
  </si>
  <si>
    <t>DIRECCIONAL IZQUIERDA DELANTER</t>
  </si>
  <si>
    <t>TUBO DE ESCAPE/SILENCIADOR</t>
  </si>
  <si>
    <t>BATERIA ARGENTA</t>
  </si>
  <si>
    <t>CAMARA DE AIRE RUEDA TRA R18</t>
  </si>
  <si>
    <t>LLANTA TRASERA 3.00/R18</t>
  </si>
  <si>
    <t>LLANTA DELANTERA 2.75/R18</t>
  </si>
  <si>
    <t>CAMARA DE AIRE RUEDA DEL R18</t>
  </si>
  <si>
    <t>CUBIERTA SUPERIOR DE MEDIDORES</t>
  </si>
  <si>
    <t>CUBIERTA INFERIOR</t>
  </si>
  <si>
    <t>BOTON INTERRUPTOR FARO/LUCES</t>
  </si>
  <si>
    <t>PASTILLAS DE FRENO DEL</t>
  </si>
  <si>
    <t>CONJUNTO DE MANDO IZQUIERDO</t>
  </si>
  <si>
    <t>CONJUNTO DE MANDO DERECHO</t>
  </si>
  <si>
    <t>CONJUNTO DE CARBURADOR</t>
  </si>
  <si>
    <t>RELE DE ENCENDIDO</t>
  </si>
  <si>
    <t>BOBINA DE IGNICION</t>
  </si>
  <si>
    <t>DIRECCIONAL IZQUIERDA TRASERA</t>
  </si>
  <si>
    <t>DIRECCIONAL TRASERA</t>
  </si>
  <si>
    <t>ARNES DE CABLES</t>
  </si>
  <si>
    <t>CAJA GUANTERA</t>
  </si>
  <si>
    <t>CONJUNTO DE FARO</t>
  </si>
  <si>
    <t>ESPEJO RETROVISOR IZQ</t>
  </si>
  <si>
    <t>ESPEJO RETROVISOR DER</t>
  </si>
  <si>
    <t>CONJUNTO DE FILTRO DE AIRE</t>
  </si>
  <si>
    <t>BATERIA FORZA</t>
  </si>
  <si>
    <t>LLANTA TRASERA 2.75/R17</t>
  </si>
  <si>
    <t>CAMARA DE AIRE RUEDA TRA R17</t>
  </si>
  <si>
    <t>TAPABARRO DEL GRIS</t>
  </si>
  <si>
    <t>EMPAQUETADURA DE ESCAPE</t>
  </si>
  <si>
    <t>ARNES PRINCIPAL</t>
  </si>
  <si>
    <t>CADENA IMPULSORA BOMBA DE ACEI</t>
  </si>
  <si>
    <t>JUEGO DE ZAPATA DE FRENO TRASE</t>
  </si>
  <si>
    <t>HORQUILLA TRASERA (BRAZO OCCI</t>
  </si>
  <si>
    <t>06 - AMORTIGUADORES</t>
  </si>
  <si>
    <t>GUIA DE CADENA TRASERA</t>
  </si>
  <si>
    <t>EJE DE HORQUILLA TRASERA</t>
  </si>
  <si>
    <t>CAJA UTILITARIA</t>
  </si>
  <si>
    <t>CUBIERTA DE CAJA GUANTERA</t>
  </si>
  <si>
    <t>ENGRANAJE SECUNDARIO DE TERCER</t>
  </si>
  <si>
    <t>CONJUNTO DE FRENO TRASERO COMP</t>
  </si>
  <si>
    <t>RIN TRASERO</t>
  </si>
  <si>
    <t>AMORTIGUADOR DELANTERO IZQUIER</t>
  </si>
  <si>
    <t>AMORTIGUADOR DELANTERO DERECHO</t>
  </si>
  <si>
    <t>TAPABARRO DEL AZUL</t>
  </si>
  <si>
    <t>ARNES SUPLEMENTARIO</t>
  </si>
  <si>
    <t>BOTON INTERRUPTOR EMERGENCIA</t>
  </si>
  <si>
    <t>TELESCOPIO DE DIRECCION</t>
  </si>
  <si>
    <t>TAPABARRO INTERNO DEL PLATA</t>
  </si>
  <si>
    <t>CONJ. DE INTERRUPTOR Y MANIJA</t>
  </si>
  <si>
    <t>RETROVISOR IZQUIER/PLATA/.</t>
  </si>
  <si>
    <t>RETROVISOR DERECHO/PLATA/.</t>
  </si>
  <si>
    <t>BARRA DE DIRECCIONALES</t>
  </si>
  <si>
    <t>CUBIERTA FRONTAL INF PLATA</t>
  </si>
  <si>
    <t>DIRECCIONAL IZQUIERDA</t>
  </si>
  <si>
    <t>DIRECCIONAL DERECHA</t>
  </si>
  <si>
    <t>BOTON INTERRUPTOR DE DIRECCION</t>
  </si>
  <si>
    <t>BOTON INTERRUPTOR DE CLAXON</t>
  </si>
  <si>
    <t>BOTON INTERRUPTOR DE ARRANQUE</t>
  </si>
  <si>
    <t>CUBIERTA IZQ AMARILLO</t>
  </si>
  <si>
    <t>TAPABARRO DEL AMARILLO</t>
  </si>
  <si>
    <t>CUBIERTA MANDO FRONTAL PLATA</t>
  </si>
  <si>
    <t>CUBIERTA FRONTAL INF AMARILLO</t>
  </si>
  <si>
    <t>CUBIERTA FRONTAL SUP AMARILLO</t>
  </si>
  <si>
    <t>PALANCA DERECHA DE FRENO</t>
  </si>
  <si>
    <t>CONJUNTO DE AMORTIGUADOR TRASE</t>
  </si>
  <si>
    <t>CARCASA DE CADENA</t>
  </si>
  <si>
    <t>GOMA POSAPIE TRASERO</t>
  </si>
  <si>
    <t>PUÑO IZQUIERDO</t>
  </si>
  <si>
    <t>PUÑO ACELERADOR</t>
  </si>
  <si>
    <t>CONJUNTO DE IGNICION</t>
  </si>
  <si>
    <t>CUBIERTA IZQ AZUL</t>
  </si>
  <si>
    <t>TAPABARRO</t>
  </si>
  <si>
    <t>CAJA DE VELOCIMETRO</t>
  </si>
  <si>
    <t>SENSOR DE COMBUSTIBLE</t>
  </si>
  <si>
    <t>EMPAQUETADURA CABEZA CILINDRO</t>
  </si>
  <si>
    <t>VALVULA DE ADMISION</t>
  </si>
  <si>
    <t>VALVULA DE ESCAPE</t>
  </si>
  <si>
    <t>EMPAQUETADURA CUB DER CABEZA</t>
  </si>
  <si>
    <t>EMPAQUETADURA CUBIERTA CABEZA</t>
  </si>
  <si>
    <t>DISCO DE FRICCION DE EMBRAGUE</t>
  </si>
  <si>
    <t>DISCO DE PRESION DE EMBRAGUE</t>
  </si>
  <si>
    <t>MULTIPLE</t>
  </si>
  <si>
    <t>BUJIA</t>
  </si>
  <si>
    <t>02 - BUJIAS</t>
  </si>
  <si>
    <t>FOCO DE LUZ FARO 12V/25W/25W</t>
  </si>
  <si>
    <t>FOCO LUZ NEUTRAL 12V/3W</t>
  </si>
  <si>
    <t>FOCO DE DIRECCIONAL 12V/10W</t>
  </si>
  <si>
    <t>CONJUNTO VELOCIMETRO</t>
  </si>
  <si>
    <t>DISCO DE FRENO</t>
  </si>
  <si>
    <t>RECTIFICADOR/REGULADOR DE CORR</t>
  </si>
  <si>
    <t>ENGRANE DE TRACCION (PIÑON)</t>
  </si>
  <si>
    <t>RIN RUEDA DELANTERA (AMARILLO)</t>
  </si>
  <si>
    <t>ELEMENTO DEL FILTRO DE AIRE</t>
  </si>
  <si>
    <t>TAPABARRO TRASERO</t>
  </si>
  <si>
    <t>ASIENTO DOBLE/PLATA/.</t>
  </si>
  <si>
    <t>ENGRANE ACTUADOR ARRANQUE DE P</t>
  </si>
  <si>
    <t>RELE DE DIRECCIONALES</t>
  </si>
  <si>
    <t>CLAXON</t>
  </si>
  <si>
    <t>ALTERNADOR / ESTATOR</t>
  </si>
  <si>
    <t>CUBIERTA DECORATIV/AMARI/.</t>
  </si>
  <si>
    <t>FUSIBLE</t>
  </si>
  <si>
    <t>PORTA FUSIBLE</t>
  </si>
  <si>
    <t>PALANCA IZQUIERDA DE EMBRAGUE</t>
  </si>
  <si>
    <t>O-RING,27.4*2.4</t>
  </si>
  <si>
    <t>PEDAL DE FRENO</t>
  </si>
  <si>
    <t>SEGURO DE PIN DE PISTON</t>
  </si>
  <si>
    <t>CUÑA 25*14*4</t>
  </si>
  <si>
    <t>PIN DE SUJECION 10*16</t>
  </si>
  <si>
    <t>EMPAQUETADURA DE CILINDRO</t>
  </si>
  <si>
    <t>CILINDRO</t>
  </si>
  <si>
    <t>PISTON</t>
  </si>
  <si>
    <t>CUBIERTA TRASERA PLATA</t>
  </si>
  <si>
    <t>DISCO DE EMBRAGUE</t>
  </si>
  <si>
    <t>ARO RUEDA TRASERA COMPLETO</t>
  </si>
  <si>
    <t>PEDAL DE CAMBIOS</t>
  </si>
  <si>
    <t>MEDIDOR DE ACEITE</t>
  </si>
  <si>
    <t>BIELA</t>
  </si>
  <si>
    <t>RODAJE RADIAL 63/28LUA</t>
  </si>
  <si>
    <t>PIN DE CIGÜEÑAL</t>
  </si>
  <si>
    <t>RODAJE DE BIELA</t>
  </si>
  <si>
    <t>TAPON DE COMBUSTIBLE</t>
  </si>
  <si>
    <t>CONJUNTO DE EMBRAGUE</t>
  </si>
  <si>
    <t>ENGRANE DE BANDA DE EMBRAGUE</t>
  </si>
  <si>
    <t>RETEN DE ACEITE AMORTIGUADOR D</t>
  </si>
  <si>
    <t>CONJUNTO DE CIGÜEÑAL</t>
  </si>
  <si>
    <t>FARO TRASERO</t>
  </si>
  <si>
    <t>TAMBOR DE EMBRAGUE</t>
  </si>
  <si>
    <t>CONTRAPESO DE EMBRAGUE</t>
  </si>
  <si>
    <t>JUEGO COMPLETO DE DISCO DE ARR</t>
  </si>
  <si>
    <t>TAPABARRO INTERNO DEL AMARILLO</t>
  </si>
  <si>
    <t>ASIENTO DOBLE</t>
  </si>
  <si>
    <t>RIN RUEDA TRASERA (AMARILLO)</t>
  </si>
  <si>
    <t>ASIENTO DOBLE PLATA NEGRO</t>
  </si>
  <si>
    <t>CUBIERTA MANDO FRONTAL NEGRO</t>
  </si>
  <si>
    <t>CONJ. ENCENDIDO E INTER IZQ</t>
  </si>
  <si>
    <t>CONJ. ENCENDIDO E INTER DER</t>
  </si>
  <si>
    <t>DAMPER/CORONA DE TRACCION</t>
  </si>
  <si>
    <t>CAJA DE VELOCIMETRO ROJO</t>
  </si>
  <si>
    <t>EMPAQUETADURA CUBIERTA IZQ</t>
  </si>
  <si>
    <t>EJE MARTILLO IMPULSOR DE VAL</t>
  </si>
  <si>
    <t>ACCIONADOR DE EMBRAGUE</t>
  </si>
  <si>
    <t>CADENA DE CAMARA</t>
  </si>
  <si>
    <t>IMPULSOR DE TENSOR DE CADENA</t>
  </si>
  <si>
    <t>TAPABARRO DEL BLANCO</t>
  </si>
  <si>
    <t>INTERRUPTOR DE ENCENDIDO</t>
  </si>
  <si>
    <t>TAPABARRO DEL ROJO</t>
  </si>
  <si>
    <t>LLANTA DEL / TRAS 5.12 / R13</t>
  </si>
  <si>
    <t>CUBIERTA DE TIMON IZQ</t>
  </si>
  <si>
    <t>CUBIERTA DE TIMON DER</t>
  </si>
  <si>
    <t>CUBIERTA CILINDRO MAESTRO</t>
  </si>
  <si>
    <t>RIN TRASERO/AZUL/.</t>
  </si>
  <si>
    <t>RETROVISOR DERECHO/NEGRO/.</t>
  </si>
  <si>
    <t>RETROVISOR IZQUIER/NEGRO/.</t>
  </si>
  <si>
    <t>ARO RUEDA DELANTERA COMPLETO</t>
  </si>
  <si>
    <t>PARADOR LATERAL</t>
  </si>
  <si>
    <t>RIN DELANTERO/AZUL/.</t>
  </si>
  <si>
    <t>RECIPIENTE DE CAJUELA (NEGRO)</t>
  </si>
  <si>
    <t>PLACA IZQ PORTA EQUIPAJE</t>
  </si>
  <si>
    <t>PLACA DER PORTA EQUIPAJE</t>
  </si>
  <si>
    <t>BASE PLATAFORMA POSAPIES</t>
  </si>
  <si>
    <t>CUBIERTA TOPE POSAPIE DER</t>
  </si>
  <si>
    <t>CUBIERTA TOPE POSAPIE IZQ</t>
  </si>
  <si>
    <t>CLAXON DOBLE CON BASE</t>
  </si>
  <si>
    <t>CHUPON DE BUJIA</t>
  </si>
  <si>
    <t>ENGRANE DE TIEMPO</t>
  </si>
  <si>
    <t>TAPABARRO DEL PLATA</t>
  </si>
  <si>
    <t>CHASIS</t>
  </si>
  <si>
    <t>CUBIERTA IZQ BLANCO</t>
  </si>
  <si>
    <t>RIN DELANTERO/NEGRO/.</t>
  </si>
  <si>
    <t>HORQUILLA DELANTERA IZQUIERDA</t>
  </si>
  <si>
    <t>HORQUILLA DELANTERA DERECHA</t>
  </si>
  <si>
    <t>CUBIERTA DER AZUL</t>
  </si>
  <si>
    <t>TANQUE DE COMBUSTI/AZUL/.</t>
  </si>
  <si>
    <t>BOTON INTERRUPTOR DE FARO/LUCE</t>
  </si>
  <si>
    <t>PUÑO DE GOMA DERECHO</t>
  </si>
  <si>
    <t>VISOR DE FARO/PLATA/.</t>
  </si>
  <si>
    <t>CUBIERTA FRONTAL SUP NE/PL</t>
  </si>
  <si>
    <t>CUBIERTA IZQ NEGRO</t>
  </si>
  <si>
    <t>PUÑO DE GOMA IZQUIERDO</t>
  </si>
  <si>
    <t>GUIA TENSORA DE CADENA</t>
  </si>
  <si>
    <t>GUARDA DE GOMA RUEDA TRAS</t>
  </si>
  <si>
    <t>GUARDAPOLVO</t>
  </si>
  <si>
    <t>CARRERA DE COPA SUP E INF</t>
  </si>
  <si>
    <t>CUB. PIERNA DELANTERA DER GRIS</t>
  </si>
  <si>
    <t>CUBIERTA IZQ ROJO</t>
  </si>
  <si>
    <t>CUBIERTA DER ROJO</t>
  </si>
  <si>
    <t>TANQUE DE COMBUSTI/ROJO/.</t>
  </si>
  <si>
    <t>BOMBA DE FRENO DELANTERO</t>
  </si>
  <si>
    <t>CONJUNTO DE CALIPER</t>
  </si>
  <si>
    <t>MANGUERAS DE FRENO DELANTERO</t>
  </si>
  <si>
    <t>PARRILLA/ NEGRO</t>
  </si>
  <si>
    <t>CUBIERTA TRASERA IZQ AZUL</t>
  </si>
  <si>
    <t>RETROVISOR DERECHO/AZUL/.</t>
  </si>
  <si>
    <t>RETROVISOR IZQUIER/AZUL/.</t>
  </si>
  <si>
    <t>ASIENTO DOBLE/AZUL/.</t>
  </si>
  <si>
    <t>PALANCA IMPULSORA DE BALANCIN</t>
  </si>
  <si>
    <t>EJE DE LA RUEDA TRASERA</t>
  </si>
  <si>
    <t>RIN RUEDA DELANTERA (PLATEADO)</t>
  </si>
  <si>
    <t>ASIENTO DOBLE/GR/NE/.</t>
  </si>
  <si>
    <t>CUBIERTA TRASERA C/AZUL/.</t>
  </si>
  <si>
    <t>TOPE POSAPIE IZQUIERDA</t>
  </si>
  <si>
    <t>TOPE POSAPIE DERECHA</t>
  </si>
  <si>
    <t>CUBIERTAS IZQ GRIS</t>
  </si>
  <si>
    <t>PLACA CONECTORA AMORTIGUADOR</t>
  </si>
  <si>
    <t>BUJE GOMA, SOPORTE MOTOR TRAS.</t>
  </si>
  <si>
    <t>CONJUNTO DE FARO DELANTERO</t>
  </si>
  <si>
    <t>TAPABARRO DELANTERO</t>
  </si>
  <si>
    <t>CUBIERTA FRONTAL SUP AZUL</t>
  </si>
  <si>
    <t>PALANCA IZQUIERDA DE FRENO</t>
  </si>
  <si>
    <t>TAPETE DE GOMA POSAPIES</t>
  </si>
  <si>
    <t>CUBIERTA TRASERA DER PLATA</t>
  </si>
  <si>
    <t>BUZO IMPULSOR DE VALVULA</t>
  </si>
  <si>
    <t>TAPABARRO INTERNO DELANTERO</t>
  </si>
  <si>
    <t>TAPABARRO DEL. PIEZA TRASERA</t>
  </si>
  <si>
    <t>CUBIERTA DE NUMERO DE SERIE</t>
  </si>
  <si>
    <t>CUB. PIERNA DELANTERA DER ROJA</t>
  </si>
  <si>
    <t>CUB. PIERNA DELANTERA IZQ ROJA</t>
  </si>
  <si>
    <t>VISOR DE FARO/ROJO/.</t>
  </si>
  <si>
    <t>CRISTAL DEL FARO</t>
  </si>
  <si>
    <t>DIRECCIONAL DERECHA DELANTERA</t>
  </si>
  <si>
    <t>LLAVE DE BLOQUEO DE ASIENTO</t>
  </si>
  <si>
    <t>CERRADURA DEL ASIENTO</t>
  </si>
  <si>
    <t>AMORTIGUADOR TRASERO COMPLETO</t>
  </si>
  <si>
    <t>POSAPIES DE GOMA</t>
  </si>
  <si>
    <t>SUJETADOR BASE DE POSAPIES IZQ</t>
  </si>
  <si>
    <t>CUBIERTA DE PIERNA DER ROJO</t>
  </si>
  <si>
    <t>CUB. PIERNA DELANTERA IZQ GRIS</t>
  </si>
  <si>
    <t>LLANTA DEL / TRAS 3.50 -R10</t>
  </si>
  <si>
    <t>AMORTIGUADOR TRASERO CROMADO</t>
  </si>
  <si>
    <t>PLACA CONECTORA DE/NEGRO/.</t>
  </si>
  <si>
    <t>SEGURO DE VALVULA</t>
  </si>
  <si>
    <t>PANTALLA DE PARTICULAS FILTRO</t>
  </si>
  <si>
    <t>MICA REFLECTORA LATERAL</t>
  </si>
  <si>
    <t>MICA REFLECTORA TRASERA</t>
  </si>
  <si>
    <t>TAPABARRO INT TRASERA (LODERA)</t>
  </si>
  <si>
    <t>EJE GIRATORIO DE ARRANQUE DE P</t>
  </si>
  <si>
    <t>RODAJE BOLA RADIAL,6301</t>
  </si>
  <si>
    <t>CUBIERTA FRONTAL GUANTERA</t>
  </si>
  <si>
    <t>PLACA IZQUIERDA PORTA EQUIPAJE</t>
  </si>
  <si>
    <t>PLACA DERECHA PORTA EQUIPAJE</t>
  </si>
  <si>
    <t>PLACA CONECTORA DE CUB TRASERA</t>
  </si>
  <si>
    <t>CUBIERTA DERECHA PLATA</t>
  </si>
  <si>
    <t>CUBIERTA DE CABEZA DE CILINDRO</t>
  </si>
  <si>
    <t>COMPONENTE INTERNO DE EMBRAGUE</t>
  </si>
  <si>
    <t>INTERRUPTOR DE FRENO TRASERO</t>
  </si>
  <si>
    <t>PIN DE RUEDA TRASERA</t>
  </si>
  <si>
    <t>CABLE DE ESTRANGULADOR</t>
  </si>
  <si>
    <t>CUB TIMON DER/ROJO/.</t>
  </si>
  <si>
    <t>CUB TIMON IZQUI/ROJO/.</t>
  </si>
  <si>
    <t>TAPABARRO INTERNO TRASERO</t>
  </si>
  <si>
    <t>RESORTE DE FRICCION DEL ARRANQ</t>
  </si>
  <si>
    <t>CARCASA DEL FILTRO DE AIRE</t>
  </si>
  <si>
    <t>LLANTA DELANTERA 2.50/R17</t>
  </si>
  <si>
    <t>RAYO EXTERNO RUEDA TRAS</t>
  </si>
  <si>
    <t>RAYO INTERNO RUEDA TRAS</t>
  </si>
  <si>
    <t>TORNILLO BIRLO</t>
  </si>
  <si>
    <t>PIEZA DE AJUSTE DE CADENA</t>
  </si>
  <si>
    <t>BARRA DE POSAPIES</t>
  </si>
  <si>
    <t>RESORTE PARADOR LATERAL</t>
  </si>
  <si>
    <t>RESORTE PARADOR CENTRAL</t>
  </si>
  <si>
    <t>PALANCA DE FRENO DELANTERO</t>
  </si>
  <si>
    <t>SEGURO CIRCLIP</t>
  </si>
  <si>
    <t>RODAJE BOLA RADIAL,6302</t>
  </si>
  <si>
    <t>CONTRA PESO</t>
  </si>
  <si>
    <t>AMORTIGUADOR TRASERO AMARILLO</t>
  </si>
  <si>
    <t>MULTIPLE/PIPETA</t>
  </si>
  <si>
    <t>COMPUESTO DE LA BOTA</t>
  </si>
  <si>
    <t>TAPON DE GASOLINA</t>
  </si>
  <si>
    <t>ENGRANAJE PRINCIPAL DE TERCERA</t>
  </si>
  <si>
    <t>CUB TIMON DER/GRIS/.</t>
  </si>
  <si>
    <t>CUB TIMON IZQUI/GRIS/.</t>
  </si>
  <si>
    <t>JUEGO DE MANGUERA DE FRENO DIABOLO</t>
  </si>
  <si>
    <t>JUEGO DE MANGUERA DE FRENO</t>
  </si>
  <si>
    <t>SISTEMA COMPLETO DE FRENO DELA</t>
  </si>
  <si>
    <t>TORNILLO GUIA 6M*32</t>
  </si>
  <si>
    <t>TORNILLO GUIA 6M*60</t>
  </si>
  <si>
    <t>CABLE DE FRENO TRASERO</t>
  </si>
  <si>
    <t>HORQUILLA DELANTERA</t>
  </si>
  <si>
    <t>CUBIERTA DER NEGRO</t>
  </si>
  <si>
    <t>CUBIERTA TRASERA C/ROJO/.</t>
  </si>
  <si>
    <t>CONJUNTO DE FARO TRASERO</t>
  </si>
  <si>
    <t>CONJUNTO DE ENGRANE PRIMARIO D</t>
  </si>
  <si>
    <t>EJE SECUNDARIO DE TRANSMISION(</t>
  </si>
  <si>
    <t>EMPAQUETADURA CAJA TRANSMISION</t>
  </si>
  <si>
    <t>CUBIERTA DE BATERIA</t>
  </si>
  <si>
    <t>EMPAQUETADURA CUB IZQ CARTER</t>
  </si>
  <si>
    <t>CUBIERTA IZQUIERDA DE CARTER</t>
  </si>
  <si>
    <t>MEDIDOR DE VELOCIMETRO</t>
  </si>
  <si>
    <t>CONJUNTO DE CABEZA DE CILINDRO</t>
  </si>
  <si>
    <t>RAYO EXTERNO RUEDA DEL</t>
  </si>
  <si>
    <t>DISCO DE TRACCION</t>
  </si>
  <si>
    <t>GUARDA CADENA SUPERIOR</t>
  </si>
  <si>
    <t>CONJUNTO CAJA DE TRANSMISION</t>
  </si>
  <si>
    <t>RODAJE BOLA RADIAL,6004</t>
  </si>
  <si>
    <t>RODAJE BOLA RADIAL,6002</t>
  </si>
  <si>
    <t>EJE DE ENGRANAJE DE TRACCION</t>
  </si>
  <si>
    <t>RETEN DE ACEITE 20*32*6</t>
  </si>
  <si>
    <t>RODAJE BOLA RADIAL,6202</t>
  </si>
  <si>
    <t>RODAJE BOLA RADIAL,6203</t>
  </si>
  <si>
    <t>RODAJE BOLA RADIAL,6204</t>
  </si>
  <si>
    <t>RIN TRASERO/NEGRO/.</t>
  </si>
  <si>
    <t>PLACA PROTECTORA DE MOTOR</t>
  </si>
  <si>
    <t>EMPAQUETADURA CUB DER CARTER</t>
  </si>
  <si>
    <t>CUBIERTA IZQ DE HORQUILLA</t>
  </si>
  <si>
    <t>CUBIERTA DER DE HORQUILLA</t>
  </si>
  <si>
    <t>CUBIERTA TRASERA DER AMARILLO</t>
  </si>
  <si>
    <t>BASE DE VELOCIMETRO</t>
  </si>
  <si>
    <t>CUBIERTA DECORATIV/PLATA/.</t>
  </si>
  <si>
    <t>EMPAQUETADURA CENTRAL CARTER</t>
  </si>
  <si>
    <t>CUBIERTA DEL CUERPO IZQUIERDA</t>
  </si>
  <si>
    <t>CUBIERTA DE COLA PLATA</t>
  </si>
  <si>
    <t>PLATAFORMA POSAPIES</t>
  </si>
  <si>
    <t>RETEN DE ACEITE 19.8*30*5</t>
  </si>
  <si>
    <t>RETEN DE ACEITE 27*42*7</t>
  </si>
  <si>
    <t>REDUCCION DE MARCHA (54/13D)</t>
  </si>
  <si>
    <t>ENGRANE EMBRAGUE DE ARRANQUE</t>
  </si>
  <si>
    <t>BOMBA DE ACEITE</t>
  </si>
  <si>
    <t>CUBIERTA FRONTAL SUP GRIS</t>
  </si>
  <si>
    <t>CUBIERTA IZQ DE CARTER  TRAS</t>
  </si>
  <si>
    <t>CUBIERTA DEL CUERP/ROJO/.</t>
  </si>
  <si>
    <t>GUIA DE CADENA</t>
  </si>
  <si>
    <t>CERRADURA DE ASIENTO</t>
  </si>
  <si>
    <t>GANCHO PARA CASCO</t>
  </si>
  <si>
    <t>CUBIERTA DE CAJUELA (NEGRO)</t>
  </si>
  <si>
    <t>TAPA DE GUANTERA</t>
  </si>
  <si>
    <t>SOSTENEDOR DE TREN DE VALVULAS</t>
  </si>
  <si>
    <t>CONJUNTO FILTRO DE AIRE</t>
  </si>
  <si>
    <t>TORNILLO DE AJUSTE DE VALVULAS</t>
  </si>
  <si>
    <t>RETEN DE VALVULA</t>
  </si>
  <si>
    <t>RESORTE DE ARRANQUE DE PATADA</t>
  </si>
  <si>
    <t>PLATO EXTERNO EMBRAGUE DE ARRA</t>
  </si>
  <si>
    <t>CUBIERTA DEL VENTILADOR DE ENF</t>
  </si>
  <si>
    <t>BANDA DE EMBRAGUE</t>
  </si>
  <si>
    <t>CABLE DE ASIENTO</t>
  </si>
  <si>
    <t>CUBIERTA DE PIERNA DER GRIS</t>
  </si>
  <si>
    <t>CUBIERTA DE PIERNA IZQ GRIS</t>
  </si>
  <si>
    <t>ARO RUEDA DELANTERA PLATA</t>
  </si>
  <si>
    <t>AMORTIGUADOR DELANTERO IZQ</t>
  </si>
  <si>
    <t>AMORTIGUADOR DELANTERO DER</t>
  </si>
  <si>
    <t>ARO RUEDA TRASERA/ROJO/ALUMI</t>
  </si>
  <si>
    <t>CUBIERTA FRONTAL SUP ROJO</t>
  </si>
  <si>
    <t>CUBIERTA FRONTAL INF AMARILLA</t>
  </si>
  <si>
    <t>CUBIERTA MANDO FRONTAL NARA</t>
  </si>
  <si>
    <t>CUBIERTA LATERAL IZQ ROJA</t>
  </si>
  <si>
    <t>CUBIERTA LATERAL DERECHA ROJA</t>
  </si>
  <si>
    <t>ENGRANAJE PRINCIPAL DE SEGUNDA</t>
  </si>
  <si>
    <t>ENGRANAJE PRINCIPAL DE CUARTA</t>
  </si>
  <si>
    <t>ENGRANAJE PRINCIPAL DE QUINTA</t>
  </si>
  <si>
    <t>ENGRANE PRIMARIO DE TRACCION</t>
  </si>
  <si>
    <t>ENGRANAJE SECUNDARIO DE TRANSM</t>
  </si>
  <si>
    <t>ENGRANAJE SECUNDARIO DE SEGUND</t>
  </si>
  <si>
    <t>ENGRANAJE SECUNDARIO DE CUARTA</t>
  </si>
  <si>
    <t>ENGRANAJE SECUNDARIO DE QUINTA</t>
  </si>
  <si>
    <t>RODAJE RADIAL BOLA,6006</t>
  </si>
  <si>
    <t>RODAJE RADIAL BOLA,6204</t>
  </si>
  <si>
    <t>CUBIERTA FRONTAL INF NARANJA</t>
  </si>
  <si>
    <t>ASIENTO CONFORT AMARILLO</t>
  </si>
  <si>
    <t>AMORTIGUADOR DELANTERO</t>
  </si>
  <si>
    <t>COMPONENTE INTERNO TAPABARRO</t>
  </si>
  <si>
    <t>PROTECTOR DE CORRIENTE</t>
  </si>
  <si>
    <t>CUBIERTA MANDO FRONTAL AMAR</t>
  </si>
  <si>
    <t>CUBIERTA FRONT SUP AMARILLA</t>
  </si>
  <si>
    <t>CUBIERTA FRONT SUP NARANJA</t>
  </si>
  <si>
    <t>CUBIERTA IZQUIERDA NARANJA</t>
  </si>
  <si>
    <t>CUBIERTA DERECHA NARANJA</t>
  </si>
  <si>
    <t>CUBIERTA DER SUP AMARILLA</t>
  </si>
  <si>
    <t>CUBIERTA TRASERA IZQ NEGRO</t>
  </si>
  <si>
    <t>CUBIERTA TRASERA DER AZUL</t>
  </si>
  <si>
    <t>CUBIERTA TRASERA DER NEGRO</t>
  </si>
  <si>
    <t>CUBIERTA IZQUIERDA AMARILLA</t>
  </si>
  <si>
    <t>ENGRANE DE TRANSMISION DE FUER</t>
  </si>
  <si>
    <t>JUEGO DE RODAJES DE TELESCOPIO</t>
  </si>
  <si>
    <t>CUBIERTA DERECHA AMARILLA</t>
  </si>
  <si>
    <t>IMPULSOR ARRANQUE DE EMBRAGUE</t>
  </si>
  <si>
    <t>ESCAPE ROJO</t>
  </si>
  <si>
    <t>CUBIERTA DER AMARILLO</t>
  </si>
  <si>
    <t>SISTEMA COMPLETO DE GENERADOR</t>
  </si>
  <si>
    <t>BUJE DE EJE GIRATORIO 14*18*16</t>
  </si>
  <si>
    <t>PIN DE ADMISION DE CAMBIO DE A</t>
  </si>
  <si>
    <t>PESO DE TIMON</t>
  </si>
  <si>
    <t>ESCAPE AMARILLO</t>
  </si>
  <si>
    <t>BASE DE FARO DERECHO</t>
  </si>
  <si>
    <t>BASE DE FARO IZQUIERDO</t>
  </si>
  <si>
    <t>BOBINA DE ENCENDIDO</t>
  </si>
  <si>
    <t>CUBIERTA DE COLA IZQ AZUL</t>
  </si>
  <si>
    <t>CUBIERTA DE COLA DER AZUL</t>
  </si>
  <si>
    <t>TANQUE DE COMBUSTIBLE</t>
  </si>
  <si>
    <t>ABRAZADERA MANGUERA DE RESPIRA</t>
  </si>
  <si>
    <t>CUBIERTA PROTECTORA INFERIOR</t>
  </si>
  <si>
    <t>CUBIERTA PROTECTORA SUPERIOR</t>
  </si>
  <si>
    <t>PARRILLA/PLATA/.</t>
  </si>
  <si>
    <t>EJE PRIMARIO DE TRANSMISION (1</t>
  </si>
  <si>
    <t>CUBIERTA MEDIA/GRIS/.</t>
  </si>
  <si>
    <t>RETEN DE RESORTE DE VAL SUP</t>
  </si>
  <si>
    <t>RESORTE DE EMBRAGUE</t>
  </si>
  <si>
    <t>COMPONENTE DE CARTER DERECHO</t>
  </si>
  <si>
    <t>BUJE MANZANA DEL RIN DELANTERO</t>
  </si>
  <si>
    <t>KIT DE CERRADURAS</t>
  </si>
  <si>
    <t>EMPAQUETADURA DE MULTIPLE</t>
  </si>
  <si>
    <t>PIN DE MARTILLO DE ESCAPE</t>
  </si>
  <si>
    <t>O-RING,27*2.0</t>
  </si>
  <si>
    <t>PIN DE MARTILLO DE ADMISION</t>
  </si>
  <si>
    <t>RESORTE EXTERNO DE VALVULA</t>
  </si>
  <si>
    <t>RESORTE INTERNO DE VALVULA</t>
  </si>
  <si>
    <t>EMPAQUETADURA TENSOR DE CADENA</t>
  </si>
  <si>
    <t>ENGRANAJE IMPULSOR BOMBA DE AC</t>
  </si>
  <si>
    <t>TAPABARRO DEL ROJA</t>
  </si>
  <si>
    <t>CUBIERTA FRONTAL INFERIOR ROJO</t>
  </si>
  <si>
    <t>BATERIA YUASA</t>
  </si>
  <si>
    <t>PLACA DE VENTILACION IZQUIERDA</t>
  </si>
  <si>
    <t>PLACA DE VENTILACION DERECHA</t>
  </si>
  <si>
    <t>CUBIERTA TRASERA NARANJA</t>
  </si>
  <si>
    <t>AJUSTADOR DE CADENA</t>
  </si>
  <si>
    <t>PANEL DE FRENO TRASERO GRIS</t>
  </si>
  <si>
    <t>KIT DE CERRADURA</t>
  </si>
  <si>
    <t>CUB. DECORATIVA DER DE CARTER</t>
  </si>
  <si>
    <t>EMPAQUETADUR PROTECTOR CUB INF</t>
  </si>
  <si>
    <t>RAYO INTERNO RUEDA DEL</t>
  </si>
  <si>
    <t>CUBIERTA LATERAL IZQ AZUL</t>
  </si>
  <si>
    <t>CUBIERTA LATERAL DERECHA AZUL</t>
  </si>
  <si>
    <t>CUBIERTA TRASERA AZUL</t>
  </si>
  <si>
    <t>IMPULSOR LEVANTADOR DE EMBRAG</t>
  </si>
  <si>
    <t>BASE DE POSAPIES IZQUIERDO</t>
  </si>
  <si>
    <t>BASE DE POSAPIES DERECHO</t>
  </si>
  <si>
    <t>COMPONENTE IZQUIERDO DE CARTER</t>
  </si>
  <si>
    <t>BASE INF MANUBRIO Y DIRECCION</t>
  </si>
  <si>
    <t>IMPULSOR DE BALANCIN</t>
  </si>
  <si>
    <t>RODAMIENTO DEL TENSIONADOR DE</t>
  </si>
  <si>
    <t>RESORTE TENSIONADOR DE CADENA</t>
  </si>
  <si>
    <t>VARILLA IMPULSORA DE BALANCIN</t>
  </si>
  <si>
    <t>RODAMIENTO GUIA DE CADENA</t>
  </si>
  <si>
    <t>ENGRANAJE GUIA DE CADENA</t>
  </si>
  <si>
    <t>CUBIERTA DE COLA IZQ ROJA</t>
  </si>
  <si>
    <t>CUBIERTA DERECHA DE CARTER</t>
  </si>
  <si>
    <t>RESORTE DE ACCIONADOR DE EMBRA</t>
  </si>
  <si>
    <t>CAMARA SEPARADORA DE EMBRAGUE</t>
  </si>
  <si>
    <t>CUBIERTA IZQ SUP AMARILLA</t>
  </si>
  <si>
    <t>CUBIERTA DECORATIVA DELANTERA</t>
  </si>
  <si>
    <t>CUBIERTA MEDIA/ROJO/.</t>
  </si>
  <si>
    <t>ESCAPE AZUL</t>
  </si>
  <si>
    <t>CUBIERTA DER SUP NARANJA</t>
  </si>
  <si>
    <t>CUBIERTA IZQ SUP NARANJA</t>
  </si>
  <si>
    <t>ASIENTO CONFORT NARANJA</t>
  </si>
  <si>
    <t>AMORTIGUADOR TRASERO</t>
  </si>
  <si>
    <t>AMORTIGUADOR TRASERO ROJO</t>
  </si>
  <si>
    <t>AMORTIGUADOR TRASERO AZUL</t>
  </si>
  <si>
    <t>TAPA TANQUE DE GASOLINA</t>
  </si>
  <si>
    <t>FILTRO DE ACEITE</t>
  </si>
  <si>
    <t>CUBIERTA TRASERA IZQUIERDA DE</t>
  </si>
  <si>
    <t>PARRILLA</t>
  </si>
  <si>
    <t>CUBIERTA FRONTAL INFERIOR AZUL</t>
  </si>
  <si>
    <t>JUEGO DE ABRAZADERAS</t>
  </si>
  <si>
    <t>TIRA DE GOMA DE MOFLE</t>
  </si>
  <si>
    <t>PARILLA DE CARGA COMBINADA</t>
  </si>
  <si>
    <t>CUBIERTA MANDO FRONTAL ROJA</t>
  </si>
  <si>
    <t>PARABRISAS</t>
  </si>
  <si>
    <t>PLACA DECORATIVA</t>
  </si>
  <si>
    <t>EJE DEL PARADOR CENTRAL</t>
  </si>
  <si>
    <t>POTENCIADOR FINAL</t>
  </si>
  <si>
    <t>TAPON DE INSPECCION</t>
  </si>
  <si>
    <t>RIN DELANTERO</t>
  </si>
  <si>
    <t>RETEN DE RESORTE EXTERNO DE VA</t>
  </si>
  <si>
    <t>RETEN DE RESORTE INTERNO DE VA</t>
  </si>
  <si>
    <t>VOLANTE</t>
  </si>
  <si>
    <t>TORNILLO DE DRENADO</t>
  </si>
  <si>
    <t>CAMARA DE AIRE RUEDA DEL R17</t>
  </si>
  <si>
    <t>O-RING,30.8*3</t>
  </si>
  <si>
    <t>RESORTE DE PANTALLA DEL FILTRO</t>
  </si>
  <si>
    <t>PORTA OBJETOS</t>
  </si>
  <si>
    <t>ACTUADOR DE FRENO TRASERO</t>
  </si>
  <si>
    <t>RESORTE DE PEDAL DE FRENO</t>
  </si>
  <si>
    <t>BLOQUEADOR DE TELESCOPIO</t>
  </si>
  <si>
    <t>VARILLA DE FRENO TRASERO</t>
  </si>
  <si>
    <t>ACCIONADOR DE FRENO</t>
  </si>
  <si>
    <t>CARRERA DE COPA SUPERIOR</t>
  </si>
  <si>
    <t>CARRERA DE COPA INFERIOR</t>
  </si>
  <si>
    <t>ASIENTO ROJO Y PLATA</t>
  </si>
  <si>
    <t>CUBIERTA CILINDRO ROJO</t>
  </si>
  <si>
    <t>CUBIERTA DE COLA DER ROJA</t>
  </si>
  <si>
    <t>CUBIERTA TRASERA ROJO</t>
  </si>
  <si>
    <t>PLACA CONECTORA TRASERA ROJA</t>
  </si>
  <si>
    <t>TAPABARRO INTERNO DEL ROJO</t>
  </si>
  <si>
    <t>TAMBOR DE CAJA DE CAMBIOS</t>
  </si>
  <si>
    <t>BRAZO HORQUILLA DERECHA</t>
  </si>
  <si>
    <t>BRAZO HORQUILLA IZQUIERDA</t>
  </si>
  <si>
    <t>INDICADOR DE CAMBIOS</t>
  </si>
  <si>
    <t>FOCO DE LUZ FARO 12V/18W/18W</t>
  </si>
  <si>
    <t>CUBIERTA DE MASTER AZUL</t>
  </si>
  <si>
    <t>TAPABARRO INTERNO DEL AZUL</t>
  </si>
  <si>
    <t>EJE RUEDA DELANTERA 12M*245</t>
  </si>
  <si>
    <t>FOCO INDICADOR DE GIRO 12V/1.7</t>
  </si>
  <si>
    <t>PLACA CONECTORA TRASERA AZUL</t>
  </si>
  <si>
    <t>EJE GIRATORIO DE ARRANQUE</t>
  </si>
  <si>
    <t>PLACA CONECTORA DE/AZUL/.</t>
  </si>
  <si>
    <t>MANGUERA DE COMBUSTIBLE</t>
  </si>
  <si>
    <t>AJUSTADOR DE CADENA DERECHO</t>
  </si>
  <si>
    <t>AJUSTADOR DE CADENA IZQUIERDO</t>
  </si>
  <si>
    <t>EJE PRIMARIO DE TRANSMISION</t>
  </si>
  <si>
    <t>EJE SECUNDARIO DE TRANSMISION</t>
  </si>
  <si>
    <t>RODAJE RADIAL BOLA,NK152312</t>
  </si>
  <si>
    <t>ASIENTO DOBLE AMARILLO NEGRO</t>
  </si>
  <si>
    <t>CONJUNTO DE DISCOS DE CLUTCH</t>
  </si>
  <si>
    <t>PLACA CONECTORA DE AMORTIGUADO</t>
  </si>
  <si>
    <t>TAPON DE INSPECCION CADENA</t>
  </si>
  <si>
    <t>RIN ALUMINIO DEL</t>
  </si>
  <si>
    <t>CUBIERTA DEL CUERP/GRIS/.</t>
  </si>
  <si>
    <t>CUBIERTA LATERAL DER GRIS</t>
  </si>
  <si>
    <t>ENGRANE DE TRACCION</t>
  </si>
  <si>
    <t>PARADOR</t>
  </si>
  <si>
    <t>PLACA SUJETADORA DE ENGRANE DE</t>
  </si>
  <si>
    <t>TORNILLO EJE DE MANIJAS</t>
  </si>
  <si>
    <t>O-RING 3*33.5</t>
  </si>
  <si>
    <t>SUJETADOR DE ASIENTO</t>
  </si>
  <si>
    <t>EMPAQUETADURA CUERPO BOMBA AC</t>
  </si>
  <si>
    <t>GANCHO RESORTE DEL PARADOR</t>
  </si>
  <si>
    <t>GUIA DE CADENA DE ARRANQUE</t>
  </si>
  <si>
    <t>PROTECTOR DE CADENA DE ARRANQU</t>
  </si>
  <si>
    <t>SET DE BALEROS</t>
  </si>
  <si>
    <t>SISTEMA DE FRENO DEL ABS</t>
  </si>
  <si>
    <t>O-RING,13.8*2.5</t>
  </si>
  <si>
    <t>RETEN DE ACEITE 17*29*5</t>
  </si>
  <si>
    <t>RESORTE DEL INTERRUPTOR DE FRE</t>
  </si>
  <si>
    <t>BLOQUE REDUCTOR DE VIBRACION A</t>
  </si>
  <si>
    <t>BLOQUE REDUCTOR DE VIBRACION B</t>
  </si>
  <si>
    <t>EMPAQUETADU CUB LAT CABEZA DER</t>
  </si>
  <si>
    <t>EMPAQUETADURA CUB LAT CABEZA</t>
  </si>
  <si>
    <t>TAPON A</t>
  </si>
  <si>
    <t>RESORTE DEL PIN DE ADMISION DE</t>
  </si>
  <si>
    <t>PLACA SUJETADORA DE ENGRANE</t>
  </si>
  <si>
    <t>CADENA DE ARRANQUE</t>
  </si>
  <si>
    <t>RETEN DE ACEITE 30*42*4.5</t>
  </si>
  <si>
    <t>ROTOR (VOLANTE)</t>
  </si>
  <si>
    <t>CUBIERTA LATERAL DER ROJO</t>
  </si>
  <si>
    <t>EMPAQUETADURA DEL MULTIPLE</t>
  </si>
  <si>
    <t>O-RING,107*2</t>
  </si>
  <si>
    <t>RESORTE DE RETORNO DE ARRANQUE</t>
  </si>
  <si>
    <t>BUJE DEL EJE TRASERO</t>
  </si>
  <si>
    <t>CRISTAL DE FARO</t>
  </si>
  <si>
    <t>LENTE DE VELOCIMETRO</t>
  </si>
  <si>
    <t>VISOR DE FARO</t>
  </si>
  <si>
    <t>CHICOTE DE TACOMETRO</t>
  </si>
  <si>
    <t>DIRECCIONAL TRAS IZQ</t>
  </si>
  <si>
    <t>TORNILLO "A" CILINDRO (BIRLO)</t>
  </si>
  <si>
    <t>TORNILLO "B" CILINDRO (BIRLO)</t>
  </si>
  <si>
    <t>CONJ POSAPIES FT 08</t>
  </si>
  <si>
    <t>MICA DIRECCIONAL DERECHA</t>
  </si>
  <si>
    <t>MICA DIRECCIONAL IZQUIERDA</t>
  </si>
  <si>
    <t>O-RING,18*3.5</t>
  </si>
  <si>
    <t>PANTALLA PARTICULAS FILTRO AC</t>
  </si>
  <si>
    <t>TAPON DEL AJUSTE DE ELEVADORES</t>
  </si>
  <si>
    <t>DIRECC. DEL. IZQ. MOD.ANTERIOR</t>
  </si>
  <si>
    <t>TUERCA HEXAGONAL</t>
  </si>
  <si>
    <t>RETEN DE ACEITE</t>
  </si>
  <si>
    <t>O-RING 18*3*3.5</t>
  </si>
  <si>
    <t>CRISTAL DIRECCIONAL</t>
  </si>
  <si>
    <t>DISCO DE FRENO ABS</t>
  </si>
  <si>
    <t>BUJE DE HORQUILLA TRASERA</t>
  </si>
  <si>
    <t>EJE DE LA RUEDA DELANTERA</t>
  </si>
  <si>
    <t>PIN DE MARTILLO</t>
  </si>
  <si>
    <t>PIÑON DE ARRANQUE DE PATADA</t>
  </si>
  <si>
    <t>INTERRUPTOR DE FRENO DERECHO</t>
  </si>
  <si>
    <t>TORNILLO PLANO 6M * 16</t>
  </si>
  <si>
    <t>O-RING,18*3.55</t>
  </si>
  <si>
    <t>GUARDA CADENA</t>
  </si>
  <si>
    <t>RETROVISOR IZQUIERDO VINO</t>
  </si>
  <si>
    <t>DIRECCIONAL DEL DER</t>
  </si>
  <si>
    <t>DIRECCIONAL TRAS DER</t>
  </si>
  <si>
    <t>ARO DE ALUMINIO TRASERO</t>
  </si>
  <si>
    <t>TUERCA DE DISCO</t>
  </si>
  <si>
    <t>CONJUNTO DE BOMBA DE ACEITE</t>
  </si>
  <si>
    <t>RECTIFICADOR CONJUNTO</t>
  </si>
  <si>
    <t>CUBIERTA DEL DER ROJO Y NEGRO</t>
  </si>
  <si>
    <t>CARBURADOR</t>
  </si>
  <si>
    <t>GOMA POSAPIES</t>
  </si>
  <si>
    <t>BUJE DE LA RUEDA TRASERA</t>
  </si>
  <si>
    <t>ARO DEL RIN RUEDA TRASERA</t>
  </si>
  <si>
    <t>BASE DE BATERIA</t>
  </si>
  <si>
    <t>EMPAQUE DE CENTRAL DE CARTER</t>
  </si>
  <si>
    <t>GUARDA CADENA INFERIOR</t>
  </si>
  <si>
    <t>VENTILADOR</t>
  </si>
  <si>
    <t>ESPACIADOR INTERNO EJE TRASERO</t>
  </si>
  <si>
    <t>RIN RUEDA TRASERA/ROJO/ALUMI</t>
  </si>
  <si>
    <t>BASE POSAPIES DERECHO</t>
  </si>
  <si>
    <t>BASE POSAPIES IZQUIERDO</t>
  </si>
  <si>
    <t>CUBIERTAS DE TANQUE IZQU AMAR</t>
  </si>
  <si>
    <t>CALAVERA</t>
  </si>
  <si>
    <t>EJE DE REDUCCION DE MARCHA</t>
  </si>
  <si>
    <t>ENGRANAJE CADENA CAMARA</t>
  </si>
  <si>
    <t>RUTEADOR DE CABLE</t>
  </si>
  <si>
    <t>DEFENSA TACONERA</t>
  </si>
  <si>
    <t>AGARRADERA COPILOTO</t>
  </si>
  <si>
    <t>ENGRANAJE DE TRANSMISION BAJA</t>
  </si>
  <si>
    <t>HORQUILLA DE CAMBIOS</t>
  </si>
  <si>
    <t>RETEN DEL TAMBOR DE CAMBIOS</t>
  </si>
  <si>
    <t>SUJETADOR DE PUÑO ACELERADOR</t>
  </si>
  <si>
    <t>DIRECCIONAL IZQ DELANTERA</t>
  </si>
  <si>
    <t>PLACA CONECTORA DE MOTOR</t>
  </si>
  <si>
    <t>BATERIA</t>
  </si>
  <si>
    <t>FOCO VELOCIMETRO 12V 3W</t>
  </si>
  <si>
    <t>PALANCA DE ESTRANGULADOR</t>
  </si>
  <si>
    <t>EMPAQUETADURA PROTECT CUB SUP</t>
  </si>
  <si>
    <t>TAPON PLASTICO</t>
  </si>
  <si>
    <t>CALCOMANIA LATERAL</t>
  </si>
  <si>
    <t>SEGURO CIRCLIP EXTERNO 17M</t>
  </si>
  <si>
    <t>TORNILLO FIJACION PARADOR LATE</t>
  </si>
  <si>
    <t>BASE/TOPE PARADOR PRINCIPAL</t>
  </si>
  <si>
    <t>CARCASA DE FARO</t>
  </si>
  <si>
    <t>ASIENTO AZUL Y PLATA</t>
  </si>
  <si>
    <t>ARO DEL RIN RUEDA DELANTERA</t>
  </si>
  <si>
    <t>TANQUE COMBUSTIBLE GRIS</t>
  </si>
  <si>
    <t>CONJUNTO DE FARO.</t>
  </si>
  <si>
    <t>ASIENTO NEGRO CON LOGO AZUL</t>
  </si>
  <si>
    <t>CUBIERTA DELANTERA IZQ. ROJO Y NEGRO</t>
  </si>
  <si>
    <t>RETROVISOR IZQUIERDO ROJO</t>
  </si>
  <si>
    <t>CUBIERTA DELANTERA DERECHA VERDE Y NEGRO</t>
  </si>
  <si>
    <t>RETROVISOR IZQUIERDO VERDE</t>
  </si>
  <si>
    <t>SEGURO DE PASADOR DE PISTON</t>
  </si>
  <si>
    <t>CUBIERTAS DE TANQUE DER AZUL</t>
  </si>
  <si>
    <t>CUBIERTAS DE TANQUE IZQU AZUL</t>
  </si>
  <si>
    <t>EJE GIRATORIO-ARRANQUE PATADA</t>
  </si>
  <si>
    <t>CUBIERTA FILTRO DE AIRE</t>
  </si>
  <si>
    <t>CONJUNTO POTENCIADOR FINAL</t>
  </si>
  <si>
    <t>PIN DE BIELA EN CIGÜEÑAL</t>
  </si>
  <si>
    <t>RAYO EXTERNO RUEDA</t>
  </si>
  <si>
    <t>RAYO INTERNO RUEDA</t>
  </si>
  <si>
    <t>RIN RUEDA TRASERA/PLATA/RAYO</t>
  </si>
  <si>
    <t>RODAJE RADIAL BOLA,6201</t>
  </si>
  <si>
    <t>RODAJE RADIAL DE BOLA,6203</t>
  </si>
  <si>
    <t>BOTA INFERIOR DERECHA</t>
  </si>
  <si>
    <t>BOTA INFERIOR IZQUIERDA</t>
  </si>
  <si>
    <t>FOCO VELOCIMETRO 12V/1.7W</t>
  </si>
  <si>
    <t>PANEL DE FRENO TRASERO</t>
  </si>
  <si>
    <t>TUBO DE AMORTIGUADOR DELANTERO</t>
  </si>
  <si>
    <t>MANGUERA DE FRENO TRASERO</t>
  </si>
  <si>
    <t>EJE RUEDA DELANTERA 12M*242</t>
  </si>
  <si>
    <t>SUJETADOR DE TIMON</t>
  </si>
  <si>
    <t>EMPAQUE CABEZA DE CILINDRO</t>
  </si>
  <si>
    <t>JUEGO DE ANILLOS</t>
  </si>
  <si>
    <t>RETROVISOR DERECHO AMARILLO</t>
  </si>
  <si>
    <t>RETROVISOR IZQUIERDO AMARILLO</t>
  </si>
  <si>
    <t>EJE FIJADOR DE TENSOR</t>
  </si>
  <si>
    <t>SUJETADOR</t>
  </si>
  <si>
    <t>CARCASA DE BATERIA</t>
  </si>
  <si>
    <t>RESORTE DEL ACCIONADOR DE CAMB</t>
  </si>
  <si>
    <t>ENGRANE IMPULSOR DE ARRANQUE</t>
  </si>
  <si>
    <t>MANGUERA CONEXON DEL FILTRO</t>
  </si>
  <si>
    <t>RETEN DE HORQUILLA</t>
  </si>
  <si>
    <t>RESTRICCION DE MOVIMIENTO DE H</t>
  </si>
  <si>
    <t>MOTOR DE ARRANQUE</t>
  </si>
  <si>
    <t>BRAZO TENSOR DE CADENA</t>
  </si>
  <si>
    <t>PLACA DE COLOCACION DE ESCAPES</t>
  </si>
  <si>
    <t>CUBIERTA DE CAJUELA</t>
  </si>
  <si>
    <t>GENERADOR</t>
  </si>
  <si>
    <t>ACTUADOR DE FRENO</t>
  </si>
  <si>
    <t>CALAVERA TRASERA</t>
  </si>
  <si>
    <t>BASE DEFENSA HORQUILLA DEL</t>
  </si>
  <si>
    <t>CONJUNTO PEDALES Y POSPIE IZQ</t>
  </si>
  <si>
    <t>UNIDAD MEDIDORA DE TACOMETRO</t>
  </si>
  <si>
    <t>COMPONENTE DE CARTER IZQUIERDO</t>
  </si>
  <si>
    <t>EMPAQUETADURA FILTRO DE ACEITE</t>
  </si>
  <si>
    <t>JUEGO DE CERRADURA</t>
  </si>
  <si>
    <t>CUBIERTA IZQ DE CABEZA CILINDR</t>
  </si>
  <si>
    <t>PLACA DER FIJACION TAPABARRO</t>
  </si>
  <si>
    <t>PLACA IZQ FIJACION TAPABARRO</t>
  </si>
  <si>
    <t>RETROVISOR DERECHO ROJO</t>
  </si>
  <si>
    <t>PLACA SUJETADORA DE TAMBOR DE</t>
  </si>
  <si>
    <t>BASE CUBIERTA DELANTERA</t>
  </si>
  <si>
    <t>PASADOR GUIA 10*20</t>
  </si>
  <si>
    <t>TANQUE DE COMBUSTIBLE  ROJO</t>
  </si>
  <si>
    <t>COMPONENTE MOBIL DEL DISCO DE</t>
  </si>
  <si>
    <t>ASIENTO</t>
  </si>
  <si>
    <t>PLACA DE RETORNO DE ARRANQUE</t>
  </si>
  <si>
    <t>ASIENTO DE RESORTE EXTERNO DE</t>
  </si>
  <si>
    <t>RETROVISOR DERECHO VERDE</t>
  </si>
  <si>
    <t>BASE CALABERA TRASERA</t>
  </si>
  <si>
    <t>O-RING 9*1.6</t>
  </si>
  <si>
    <t>CUBIERTA CALAVERA</t>
  </si>
  <si>
    <t>PANTALLA DIFUSORA DE LUZ</t>
  </si>
  <si>
    <t>ABRAZADERA MULTIPLE</t>
  </si>
  <si>
    <t>PLACA CON NOMBRE EN CUADRO</t>
  </si>
  <si>
    <t>RESORTE DE CHICOTE DE FRENO</t>
  </si>
  <si>
    <t>FOCO FARO</t>
  </si>
  <si>
    <t>PIEZAS INCRUSTABLES</t>
  </si>
  <si>
    <t>BUJE DEL EJE DEL DISCO DE TRAC</t>
  </si>
  <si>
    <t>ELEVADOR DE PLACA</t>
  </si>
  <si>
    <t>CAJA DE VELOCIMETRO GRIS</t>
  </si>
  <si>
    <t>AMORTIGUADOR DELANTERO IZQUIERDO</t>
  </si>
  <si>
    <t>CONJUNTO PEDALES Y POSPIE DER</t>
  </si>
  <si>
    <t>CUBIERTA CABEZA DE CILINDRO</t>
  </si>
  <si>
    <t>CUBIERTA IZQUIERDA ROJA</t>
  </si>
  <si>
    <t>CUBIERTA DERECHA</t>
  </si>
  <si>
    <t>CUBIERTA DER ROJA</t>
  </si>
  <si>
    <t>CUBIERTA IZQ</t>
  </si>
  <si>
    <t>MANUBRIO CROMADO</t>
  </si>
  <si>
    <t>PEDAL DE ARRANQUE</t>
  </si>
  <si>
    <t>HUESO DE CADENA</t>
  </si>
  <si>
    <t>RESORTE INTERRUPTOR DE FRENO</t>
  </si>
  <si>
    <t>RETROVISOR DERECHO AZUL</t>
  </si>
  <si>
    <t>RETROVISOR DERECHO VINO</t>
  </si>
  <si>
    <t>RETROVISOR IZQUIERDO AZUL</t>
  </si>
  <si>
    <t>POSICIONADOR FIJADOR DE TREN D</t>
  </si>
  <si>
    <t>CADENA 428H-150L</t>
  </si>
  <si>
    <t>RODAJE 6302ZZE</t>
  </si>
  <si>
    <t>CUBIERTA DE CALAVER NEGRO</t>
  </si>
  <si>
    <t>CARTER IZQUIERDO NEGRO</t>
  </si>
  <si>
    <t>TAPON DE INSPECCION NEGRO</t>
  </si>
  <si>
    <t>SOPORTE DE MOTOR</t>
  </si>
  <si>
    <t>BARRA POSAPIES FT 08</t>
  </si>
  <si>
    <t>TORNILLO TAPON DE DRENADO</t>
  </si>
  <si>
    <t>SET ANILLOS</t>
  </si>
  <si>
    <t>CUBIERTA DER</t>
  </si>
  <si>
    <t>CUBIERTA DERECHA ROJA</t>
  </si>
  <si>
    <t>LAPABARRO DEL. PIEZA TRASERA</t>
  </si>
  <si>
    <t>COVERTOR LATERAL IZQ/DER ROJO</t>
  </si>
  <si>
    <t>BASE DE MANUBRIO/HORQUILLA</t>
  </si>
  <si>
    <t>CUBIERTA DEL DER VERDE Y NEGRO</t>
  </si>
  <si>
    <t>CONJUNTO DE FARO FT 08</t>
  </si>
  <si>
    <t>CUBIERTA DE COLA/ROJO/.</t>
  </si>
  <si>
    <t>LAPABARRO INT TRASERA (LODERA)</t>
  </si>
  <si>
    <t>PUÑO DE GOMA DERCHO</t>
  </si>
  <si>
    <t>BUJE 12*16*12</t>
  </si>
  <si>
    <t>AMORTIGUADOR DEL IZQUIERDO</t>
  </si>
  <si>
    <t>BALATAS DEL</t>
  </si>
  <si>
    <t>BALERO RADIAL BOLA,6001</t>
  </si>
  <si>
    <t>ROLDANA DE PRESION,20*37*26(D1</t>
  </si>
  <si>
    <t>VARILLA SEPARADORA</t>
  </si>
  <si>
    <t>JUEGO DE LLAVES</t>
  </si>
  <si>
    <t>MICA PARABRISAS DER</t>
  </si>
  <si>
    <t>ENGRANE DE POTENCIA FINAL</t>
  </si>
  <si>
    <t>COJIN DE CODERAS</t>
  </si>
  <si>
    <t>VIDRIO CENTRAL TEMPLADO</t>
  </si>
  <si>
    <t>AMORTIGUADOR 115 (TRAS)</t>
  </si>
  <si>
    <t>RETROVISOR DERECHO</t>
  </si>
  <si>
    <t>RETROVISOR IZQUIERDO</t>
  </si>
  <si>
    <t>JUNTA DE CILINDRO</t>
  </si>
  <si>
    <t>PASADOR DE PISTON</t>
  </si>
  <si>
    <t>TOLDO DE TECHO ROJO</t>
  </si>
  <si>
    <t>CUBIERTA DEL IZQ. ROJO Y NEGRO</t>
  </si>
  <si>
    <t>DIRECCIONAL DEL IZQUIERDA</t>
  </si>
  <si>
    <t>DIRECCIONAL DELANTERA DERECHA</t>
  </si>
  <si>
    <t>CHICOTE DE ACELERADOR</t>
  </si>
  <si>
    <t>CUBIERTA PLASTICA</t>
  </si>
  <si>
    <t>CUENTA KILOMETROS</t>
  </si>
  <si>
    <t>BANDA DE TRACCIÓN</t>
  </si>
  <si>
    <t>RESORTE DE PANTALLA DE PARTICU</t>
  </si>
  <si>
    <t>SALPICADERA TRAS ROJO</t>
  </si>
  <si>
    <t>MANUBRIO</t>
  </si>
  <si>
    <t>EMPAQUE CUBIERTA DERECHA DE CA</t>
  </si>
  <si>
    <t>EMPAQUE CUBIERTA IZQUIERDA DE</t>
  </si>
  <si>
    <t>EMPAQUE DE CABEZA DE CILINDRO</t>
  </si>
  <si>
    <t>EMPAQUE DE CARTER</t>
  </si>
  <si>
    <t>ENGRANE DE ARRANQUE</t>
  </si>
  <si>
    <t>LODERA</t>
  </si>
  <si>
    <t>CUBIERTA DECORATIVA IZQUIERDA</t>
  </si>
  <si>
    <t>SELLO DE ACEITE,65*145*7</t>
  </si>
  <si>
    <t>CALCULO DEL ABC DE VENTAS (PARETO)</t>
  </si>
  <si>
    <t>PARAMETROS</t>
  </si>
  <si>
    <t>A</t>
  </si>
  <si>
    <t>B</t>
  </si>
  <si>
    <t>C</t>
  </si>
  <si>
    <t>VENTA ÚLT 12 MESES EN S/.</t>
  </si>
  <si>
    <t>VENTA CAT ÚLT 12 MESES</t>
  </si>
  <si>
    <t>% DEL TOTAL POR CAT</t>
  </si>
  <si>
    <t>% ACUM</t>
  </si>
  <si>
    <t>ABC</t>
  </si>
  <si>
    <t>PRODUCTOS TIPO 'A'</t>
  </si>
  <si>
    <t>PRODUCTOS TIPO 'B'</t>
  </si>
  <si>
    <t>PRODUCTOS TIPO 'C'</t>
  </si>
  <si>
    <t>ESTE ABC DE VENTAS SE REALIZA POR CADA CATEGORÍA DE PRODUCTOS.</t>
  </si>
  <si>
    <t>NO SE DEBE REALIZAR POR TODOS LOS PRODUCTOS SINO POR CADA CAT.</t>
  </si>
  <si>
    <t>LEAD TIME (Días)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</si>
  <si>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</si>
  <si>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</si>
  <si>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</si>
  <si>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</si>
  <si>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</si>
  <si>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</si>
  <si>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</si>
  <si>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</si>
  <si>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</si>
  <si>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</si>
  <si>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</si>
  <si>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</si>
  <si>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VENTA POR MES EN UNIDADES</t>
  </si>
  <si>
    <t>CÁLCULO DE LOS MÁXIMOS Y MÍNIMOS POR CATEGORÍAS SEGÚN ACB DE VENTAS ÚLTIMOS 12 MESES (PARETO)</t>
  </si>
  <si>
    <t>3 MESES</t>
  </si>
  <si>
    <t>6 MESES</t>
  </si>
  <si>
    <t>12 MESES</t>
  </si>
  <si>
    <t>PROMEDIO VENTA (UNDS)</t>
  </si>
  <si>
    <t>VENTA POR DÍA</t>
  </si>
  <si>
    <t>VENTA EN 1 LEAD TIME</t>
  </si>
  <si>
    <t>MÍN</t>
  </si>
  <si>
    <t>MAX</t>
  </si>
  <si>
    <t>POLÍTICA DE INVENTARIOS:</t>
  </si>
  <si>
    <t>SÓLO TENER STOCK EN EL ALMACÉN DE PRODUCTOS A Y B</t>
  </si>
  <si>
    <t>PARA LOS PRODUCTOS C SE TRABAJARÁ A PEDIDO</t>
  </si>
  <si>
    <t>TIPO DE PRODUCTO</t>
  </si>
  <si>
    <t>LEAD TIMES:</t>
  </si>
  <si>
    <t>MIN:</t>
  </si>
  <si>
    <t>MAX:</t>
  </si>
  <si>
    <t>PROM:</t>
  </si>
  <si>
    <t>DESV STD:</t>
  </si>
  <si>
    <t>DÍAS</t>
  </si>
  <si>
    <t>COSTO UNIT S/.</t>
  </si>
  <si>
    <t>PROB. ÉXITO</t>
  </si>
  <si>
    <t>NRO DESV</t>
  </si>
  <si>
    <t>DÍAS DE INVENT</t>
  </si>
  <si>
    <t>STOCK TOTAL S/.</t>
  </si>
  <si>
    <t>DÍAS DE INVENTARIO</t>
  </si>
  <si>
    <t>STOCK EN EL ALMACÉN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</si>
</sst>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.0_ ;_ * \-#,##0.0_ ;_ * &quot;-&quot;??_ ;_ @_ "/>
    <numFmt numFmtId="166" formatCode="_ * #,##0_ ;_ * \-#,##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8"/>
      <color rgb="FF000000"/>
      <name val="Segoe UI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166" fontId="3" fillId="0" borderId="0" xfId="1" applyNumberFormat="1" applyFont="1"/>
    <xf numFmtId="9" fontId="3" fillId="0" borderId="0" xfId="2" applyFont="1"/>
    <xf numFmtId="0" fontId="2" fillId="3" borderId="0" xfId="0" applyFont="1" applyFill="1" applyAlignment="1">
      <alignment horizontal="center"/>
    </xf>
    <xf numFmtId="9" fontId="2" fillId="3" borderId="0" xfId="0" applyNumberFormat="1" applyFont="1" applyFill="1"/>
    <xf numFmtId="0" fontId="8" fillId="0" borderId="0" xfId="0" applyFont="1"/>
    <xf numFmtId="165" fontId="3" fillId="0" borderId="0" xfId="1" applyNumberFormat="1" applyFont="1" applyAlignment="1">
      <alignment horizontal="center"/>
    </xf>
    <xf numFmtId="166" fontId="3" fillId="0" borderId="0" xfId="1" applyNumberFormat="1" applyFont="1" applyAlignment="1">
      <alignment horizontal="center"/>
    </xf>
    <xf numFmtId="0" fontId="4" fillId="7" borderId="0" xfId="0" applyFont="1" applyFill="1" applyAlignment="1">
      <alignment horizontal="centerContinuous"/>
    </xf>
    <xf numFmtId="0" fontId="9" fillId="4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2" borderId="0" xfId="0" applyFont="1" applyFill="1"/>
    <xf numFmtId="166" fontId="2" fillId="2" borderId="0" xfId="1" applyNumberFormat="1" applyFont="1" applyFill="1"/>
    <xf numFmtId="9" fontId="2" fillId="8" borderId="0" xfId="0" applyNumberFormat="1" applyFont="1" applyFill="1" applyAlignment="1">
      <alignment horizontal="center"/>
    </xf>
    <xf numFmtId="166" fontId="4" fillId="9" borderId="0" xfId="1" applyNumberFormat="1" applyFont="1" applyFill="1" applyAlignment="1">
      <alignment horizontal="centerContinuous"/>
    </xf>
    <xf numFmtId="0" fontId="2" fillId="10" borderId="0" xfId="0" applyFont="1" applyFill="1" applyAlignment="1">
      <alignment horizontal="center"/>
    </xf>
    <xf numFmtId="0" fontId="4" fillId="6" borderId="0" xfId="0" applyFont="1" applyFill="1" applyAlignment="1">
      <alignment horizontal="centerContinuous"/>
    </xf>
    <xf numFmtId="0" fontId="9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5" fillId="0" borderId="0" xfId="1" applyFont="1"/>
    <xf numFmtId="166" fontId="5" fillId="0" borderId="0" xfId="1" applyNumberFormat="1" applyFont="1"/>
    <xf numFmtId="164" fontId="2" fillId="3" borderId="0" xfId="1" applyFont="1" applyFill="1" applyAlignment="1">
      <alignment horizontal="center"/>
    </xf>
    <xf numFmtId="164" fontId="2" fillId="3" borderId="0" xfId="0" applyNumberFormat="1" applyFont="1" applyFill="1"/>
    <xf numFmtId="0" fontId="10" fillId="0" borderId="0" xfId="0" applyFont="1"/>
    <xf numFmtId="0" fontId="2" fillId="4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_ * #,##0_ ;_ * \-#,##0_ ;_ * &quot;-&quot;??_ ;_ @_ 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_ * #,##0.0_ ;_ * \-#,##0.0_ ;_ * &quot;-&quot;??_ ;_ @_ 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checked="Checked" firstButton="1" fmlaLink="$B$9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</xdr:row>
          <xdr:rowOff>19050</xdr:rowOff>
        </xdr:from>
        <xdr:to>
          <xdr:col>2</xdr:col>
          <xdr:colOff>19050</xdr:colOff>
          <xdr:row>6</xdr:row>
          <xdr:rowOff>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3 MESES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4</xdr:row>
          <xdr:rowOff>9525</xdr:rowOff>
        </xdr:from>
        <xdr:to>
          <xdr:col>2</xdr:col>
          <xdr:colOff>1038225</xdr:colOff>
          <xdr:row>5</xdr:row>
          <xdr:rowOff>133350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MESES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2</xdr:row>
          <xdr:rowOff>123825</xdr:rowOff>
        </xdr:from>
        <xdr:to>
          <xdr:col>3</xdr:col>
          <xdr:colOff>771525</xdr:colOff>
          <xdr:row>6</xdr:row>
          <xdr:rowOff>123825</xdr:rowOff>
        </xdr:to>
        <xdr:sp macro="" textlink="">
          <xdr:nvSpPr>
            <xdr:cNvPr id="1029" name="Group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ELEGIR PERIODO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1295400</xdr:colOff>
          <xdr:row>4</xdr:row>
          <xdr:rowOff>19050</xdr:rowOff>
        </xdr:from>
        <xdr:to>
          <xdr:col>3</xdr:col>
          <xdr:colOff>733425</xdr:colOff>
          <xdr:row>6</xdr:row>
          <xdr:rowOff>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12 MESES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7502BA-7A63-4261-9EEA-DB18A1D9B79C}" name="Tabla1" displayName="Tabla1" ref="B15:Z1072" totalsRowShown="0" headerRowDxfId="37" dataDxfId="36">
  <autoFilter ref="B15:Z1072" xr:uid="{3F2FAD86-A8FB-49AF-BDDB-27E66E314AAF}"/>
  <tableColumns count="25">
    <tableColumn id="1" xr3:uid="{8856D4CA-F03C-4E8F-8854-F98FD6B07686}" name="COD PRODUCTO" dataDxfId="35"/>
    <tableColumn id="2" xr3:uid="{BA1D9E85-ECF5-47C4-9702-1B90BCAACBDF}" name="DESCRIPCIÓN" dataDxfId="34"/>
    <tableColumn id="3" xr3:uid="{BF5E8D79-5B17-4A84-9B10-2A8986DDDAF5}" name="CATEGORÍA" dataDxfId="33"/>
    <tableColumn id="4" xr3:uid="{9B9FAC1D-301F-4B09-B649-7F11192F930F}" name="UM" dataDxfId="32"/>
    <tableColumn id="25" xr3:uid="{10E1AAEB-1944-4C42-8643-B51793DF75AA}" name="COSTO UNIT S/." dataDxfId="31" dataCellStyle="Millares">
      <calculatedColumnFormula>RANDBETWEEN(5,50)</calculatedColumnFormula>
    </tableColumn>
    <tableColumn id="6" xr3:uid="{497BA9D5-3352-43B9-AC79-2E595BE935E0}" name="LEAD TIME (Días)" dataDxfId="30" dataCellStyle="Millares">
      <calculatedColumnFormula>RANDBETWEEN(3,30)</calculatedColumnFormula>
    </tableColumn>
    <tableColumn id="5" xr3:uid="{8B83D032-CE61-40E0-B8B1-0462497CF035}" name="ABC" dataDxfId="29">
      <calculatedColumnFormula>IFERROR(VLOOKUP(Tabla1[[#This Row],[COD PRODUCTO]],Tabla13[#All],9,0),"C")</calculatedColumnFormula>
    </tableColumn>
    <tableColumn id="7" xr3:uid="{B2CDBDA0-8483-4C6D-A7F8-C79360D87844}" name="ENE" dataDxfId="28" dataCellStyle="Millares">
      <calculatedColumnFormula>RANDBETWEEN(-100,1000)</calculatedColumnFormula>
    </tableColumn>
    <tableColumn id="8" xr3:uid="{039D9D87-D328-4D7B-ADD1-733A18C06947}" name="FEB" dataDxfId="27" dataCellStyle="Millares">
      <calculatedColumnFormula>RANDBETWEEN(-100,1000)</calculatedColumnFormula>
    </tableColumn>
    <tableColumn id="9" xr3:uid="{30A0C775-462B-4E3F-AD1A-3D6E39BAFEED}" name="MAR" dataDxfId="26" dataCellStyle="Millares">
      <calculatedColumnFormula>RANDBETWEEN(-100,1000)</calculatedColumnFormula>
    </tableColumn>
    <tableColumn id="10" xr3:uid="{88262C6D-3CC8-4BAF-B8D1-381D81D6504D}" name="ABR" dataDxfId="25" dataCellStyle="Millares">
      <calculatedColumnFormula>RANDBETWEEN(-100,1000)</calculatedColumnFormula>
    </tableColumn>
    <tableColumn id="11" xr3:uid="{193D008B-3BC7-43E8-8F42-EAE8A2218EF5}" name="MAY" dataDxfId="24" dataCellStyle="Millares">
      <calculatedColumnFormula>RANDBETWEEN(-100,1000)</calculatedColumnFormula>
    </tableColumn>
    <tableColumn id="12" xr3:uid="{F7744EDC-FA97-4747-8F27-163CEBA8F20D}" name="JUN" dataDxfId="23" dataCellStyle="Millares">
      <calculatedColumnFormula>RANDBETWEEN(-100,1000)</calculatedColumnFormula>
    </tableColumn>
    <tableColumn id="13" xr3:uid="{9F3BEFF4-87B4-4A5C-93BC-617849F157C9}" name="JUL" dataDxfId="22" dataCellStyle="Millares">
      <calculatedColumnFormula>RANDBETWEEN(-100,1000)</calculatedColumnFormula>
    </tableColumn>
    <tableColumn id="14" xr3:uid="{3F21CA15-4E4E-448B-BB8F-70987536C117}" name="AGO" dataDxfId="21" dataCellStyle="Millares">
      <calculatedColumnFormula>RANDBETWEEN(-100,1000)</calculatedColumnFormula>
    </tableColumn>
    <tableColumn id="15" xr3:uid="{9E7EE294-A936-4606-B283-71F666A1847B}" name="SET" dataDxfId="20" dataCellStyle="Millares">
      <calculatedColumnFormula>RANDBETWEEN(-100,1000)</calculatedColumnFormula>
    </tableColumn>
    <tableColumn id="16" xr3:uid="{9AD7213C-C9EF-4432-8FAA-472F66E19C42}" name="OCT" dataDxfId="19" dataCellStyle="Millares">
      <calculatedColumnFormula>RANDBETWEEN(-100,1000)</calculatedColumnFormula>
    </tableColumn>
    <tableColumn id="17" xr3:uid="{9C35894A-E476-4FAD-A1A5-4F069010B59F}" name="NOV" dataDxfId="18" dataCellStyle="Millares">
      <calculatedColumnFormula>RANDBETWEEN(-100,1000)</calculatedColumnFormula>
    </tableColumn>
    <tableColumn id="18" xr3:uid="{4CC038D5-980E-43E8-B694-616BDEA2B094}" name="DIC" dataDxfId="17" dataCellStyle="Millares">
      <calculatedColumnFormula>RANDBETWEEN(-100,1000)</calculatedColumnFormula>
    </tableColumn>
    <tableColumn id="19" xr3:uid="{52CB0DAB-870B-4235-8C4F-560600BF1FCD}" name="PROMEDIO VENTA (UNDS)" dataDxfId="16" dataCellStyle="Millares">
      <calculatedColumnFormula>IF($B$9=1,AVERAGE(Tabla1[[#This Row],[OCT]:[DIC]]),IF($B$9=2,AVERAGE(Tabla1[[#This Row],[JUL]:[DIC]]),AVERAGE(Tabla1[[#This Row],[ENE]:[DIC]])))</calculatedColumnFormula>
    </tableColumn>
    <tableColumn id="20" xr3:uid="{D6B70535-B0C4-40F3-9307-FD161749DC65}" name="VENTA POR DÍA" dataDxfId="15" dataCellStyle="Millares">
      <calculatedColumnFormula>+Tabla1[[#This Row],[PROMEDIO VENTA (UNDS)]]/30</calculatedColumnFormula>
    </tableColumn>
    <tableColumn id="21" xr3:uid="{163A6A62-63E5-4449-B297-869F236DD9E1}" name="VENTA EN 1 LEAD TIME" dataDxfId="14" dataCellStyle="Millares">
      <calculatedColumnFormula>+Tabla1[[#This Row],[VENTA POR DÍA]]*Tabla1[[#This Row],[LEAD TIME (Días)]]</calculatedColumnFormula>
    </tableColumn>
    <tableColumn id="24" xr3:uid="{D8EC2ACD-BFF9-4B88-B809-1CE0CFC6D872}" name="TIPO DE PRODUCTO" dataDxfId="13" dataCellStyle="Millares">
      <calculatedColumnFormula>IF(Tabla1[[#This Row],[ABC]]="C","A PEDIDO","STOCK")</calculatedColumnFormula>
    </tableColumn>
    <tableColumn id="22" xr3:uid="{6B8DB5D9-9765-4003-9E21-D4A739E365BC}" name="MÍN" dataDxfId="12" dataCellStyle="Millares">
      <calculatedColumnFormula>IF(Tabla1[[#This Row],[ABC]]="C",0,ROUNDUP(VLOOKUP(Tabla1[[#This Row],[ABC]],$F$11:$J$12,MATCH(Y$15,$F$10:$J$10,0),0)*Tabla1[[#This Row],[VENTA POR DÍA]],0))</calculatedColumnFormula>
    </tableColumn>
    <tableColumn id="23" xr3:uid="{F6ACA7ED-0AE7-4450-B7BD-22C8C9BE98E5}" name="MAX" dataDxfId="11" dataCellStyle="Millares">
      <calculatedColumnFormula>IF(Tabla1[[#This Row],[ABC]]="C",0,ROUNDUP(VLOOKUP(Tabla1[[#This Row],[ABC]],$F$11:$J$12,MATCH(Z$15,$F$10:$J$10,0),0)*Tabla1[[#This Row],[VENTA POR DÍA]],0))</calculatedColumnFormula>
    </tableColumn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C94D1C-7A99-49FD-900E-0BB5D2ABA29E}" name="Tabla13" displayName="Tabla13" ref="B9:J1066" totalsRowShown="0" headerRowDxfId="10" dataDxfId="9">
  <autoFilter ref="B9:J1066" xr:uid="{57DE8D00-A233-426F-A863-3712244C9110}"/>
  <sortState xmlns:xlrd2="http://schemas.microsoft.com/office/spreadsheetml/2017/richdata2" ref="B10:F1066">
    <sortCondition ref="D10:D1066"/>
    <sortCondition descending="1" ref="F10:F1066"/>
  </sortState>
  <tableColumns count="9">
    <tableColumn id="1" xr3:uid="{20CEC660-F0F0-4402-98A5-A549F9C3DF28}" name="COD PRODUCTO" dataDxfId="8"/>
    <tableColumn id="2" xr3:uid="{3C0FB73F-6F94-4201-ACE7-FD2C96ECB82E}" name="DESCRIPCIÓN" dataDxfId="7"/>
    <tableColumn id="3" xr3:uid="{FF5E6746-AB88-4F53-A092-3F66325512CD}" name="CATEGORÍA" dataDxfId="6"/>
    <tableColumn id="4" xr3:uid="{E3B52C56-E225-4FCC-9305-71E98B39D1C9}" name="UM" dataDxfId="5"/>
    <tableColumn id="5" xr3:uid="{4A91F271-00B2-4E94-BC95-C464D7050BCD}" name="VENTA ÚLT 12 MESES EN S/." dataDxfId="4" dataCellStyle="Millares"/>
    <tableColumn id="6" xr3:uid="{FDB9E368-7F17-4D7B-8852-F6BE97CA06FD}" name="VENTA CAT ÚLT 12 MESES" dataDxfId="3" dataCellStyle="Millares">
      <calculatedColumnFormula>SUMIFS(Tabla13[VENTA ÚLT 12 MESES EN S/.],Tabla13[CATEGORÍA],Tabla13[[#This Row],[CATEGORÍA]])</calculatedColumnFormula>
    </tableColumn>
    <tableColumn id="7" xr3:uid="{2728BCDF-D90A-45EC-9BA1-E54AC053137E}" name="% DEL TOTAL POR CAT" dataDxfId="2" dataCellStyle="Porcentaje">
      <calculatedColumnFormula>IFERROR(Tabla13[[#This Row],[VENTA ÚLT 12 MESES EN S/.]]/Tabla13[[#This Row],[VENTA CAT ÚLT 12 MESES]],0)</calculatedColumnFormula>
    </tableColumn>
    <tableColumn id="8" xr3:uid="{0ACDC400-8701-41EF-985F-EE5D76DF9083}" name="% ACUM" dataDxfId="1" dataCellStyle="Porcentaje">
      <calculatedColumnFormula>SUMIFS($H$10:H10,$D$10:D10,Tabla13[[#This Row],[CATEGORÍA]])</calculatedColumnFormula>
    </tableColumn>
    <tableColumn id="9" xr3:uid="{D766A99C-9B1D-4BE7-8187-02149F0E43DB}" name="ABC" dataDxfId="0">
      <calculatedColumnFormula>IFERROR(VLOOKUP(Tabla13[[#This Row],[% ACUM]],$D$5:$E$7,2,1),"C")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1B593-9F29-4B47-96F6-65EAAC0DE819}">
  <sheetPr codeName="Hoja1"/>
  <dimension ref="B1:Z1072"/>
  <sheetViews>
    <sheetView showGridLines="0" workbookViewId="0">
      <pane xSplit="4" ySplit="15" topLeftCell="E16" activePane="bottomRight" state="frozen"/>
      <selection pane="topRight" activeCell="E1" sqref="E1"/>
      <selection pane="bottomLeft" activeCell="A5" sqref="A5"/>
      <selection pane="bottomRight" activeCell="E16" sqref="E16"/>
    </sheetView>
  </sheetViews>
  <sheetFormatPr baseColWidth="10" defaultRowHeight="11.25" x14ac:dyDescent="0.2"/>
  <cols>
    <col min="1" max="1" width="2.5703125" style="2" customWidth="1"/>
    <col min="2" max="2" width="13" style="2" customWidth="1"/>
    <col min="3" max="3" width="21" style="2" customWidth="1"/>
    <col min="4" max="4" width="13.5703125" style="2" customWidth="1"/>
    <col min="5" max="5" width="8" style="3" bestFit="1" customWidth="1"/>
    <col min="6" max="6" width="8" style="3" customWidth="1"/>
    <col min="7" max="8" width="11.42578125" style="3"/>
    <col min="9" max="20" width="8.140625" style="11" customWidth="1"/>
    <col min="21" max="16384" width="11.42578125" style="2"/>
  </cols>
  <sheetData>
    <row r="1" spans="2:26" x14ac:dyDescent="0.2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2:26" ht="15.75" x14ac:dyDescent="0.25">
      <c r="B2" s="5" t="s">
        <v>844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6" x14ac:dyDescent="0.2">
      <c r="I3" s="2"/>
      <c r="J3" s="2"/>
      <c r="K3" s="2"/>
      <c r="L3" s="2"/>
      <c r="M3" s="2"/>
      <c r="N3" s="2"/>
      <c r="O3" s="2"/>
      <c r="P3" s="2"/>
      <c r="Q3" s="2"/>
      <c r="S3" s="2"/>
      <c r="T3" s="2"/>
    </row>
    <row r="4" spans="2:26" x14ac:dyDescent="0.2">
      <c r="F4" s="22" t="s">
        <v>853</v>
      </c>
      <c r="I4" s="2"/>
      <c r="J4" s="2"/>
      <c r="K4" s="2"/>
      <c r="L4" s="6" t="s">
        <v>857</v>
      </c>
      <c r="M4" s="2"/>
      <c r="N4" s="2"/>
      <c r="O4" s="2"/>
      <c r="P4" s="2"/>
      <c r="Q4" s="2"/>
      <c r="R4" s="2"/>
      <c r="S4" s="2"/>
      <c r="T4" s="2"/>
    </row>
    <row r="5" spans="2:26" x14ac:dyDescent="0.2"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2:26" x14ac:dyDescent="0.2">
      <c r="F6" s="7" t="s">
        <v>854</v>
      </c>
      <c r="I6" s="2"/>
      <c r="J6" s="2"/>
      <c r="K6" s="2"/>
      <c r="L6" s="23" t="s">
        <v>858</v>
      </c>
      <c r="M6" s="23">
        <f ca="1">MIN(Tabla1[LEAD TIME (Días)])</f>
        <v>3</v>
      </c>
      <c r="N6" s="4" t="s">
        <v>862</v>
      </c>
      <c r="O6" s="2"/>
      <c r="P6" s="2"/>
      <c r="Q6" s="2"/>
      <c r="R6" s="2"/>
      <c r="S6" s="2"/>
      <c r="T6" s="2"/>
    </row>
    <row r="7" spans="2:26" x14ac:dyDescent="0.2">
      <c r="F7" s="7" t="s">
        <v>855</v>
      </c>
      <c r="I7" s="2"/>
      <c r="J7" s="2"/>
      <c r="K7" s="2"/>
      <c r="L7" s="23" t="s">
        <v>859</v>
      </c>
      <c r="M7" s="23">
        <f ca="1">MAX(Tabla1[LEAD TIME (Días)])</f>
        <v>30</v>
      </c>
      <c r="N7" s="4" t="s">
        <v>862</v>
      </c>
      <c r="O7" s="2"/>
      <c r="P7" s="2"/>
      <c r="Q7" s="2"/>
      <c r="R7" s="2"/>
      <c r="S7" s="2"/>
      <c r="T7" s="2"/>
    </row>
    <row r="8" spans="2:26" x14ac:dyDescent="0.2">
      <c r="I8" s="2"/>
      <c r="J8" s="2"/>
      <c r="K8" s="2"/>
      <c r="L8" s="23" t="s">
        <v>860</v>
      </c>
      <c r="M8" s="24">
        <f ca="1">AVERAGE(Tabla1[LEAD TIME (Días)])</f>
        <v>16.073793755912963</v>
      </c>
      <c r="N8" s="4" t="s">
        <v>862</v>
      </c>
      <c r="O8" s="2"/>
      <c r="P8" s="2"/>
      <c r="Q8" s="2"/>
      <c r="R8" s="2"/>
      <c r="S8" s="2"/>
      <c r="T8" s="2"/>
    </row>
    <row r="9" spans="2:26" x14ac:dyDescent="0.2">
      <c r="B9" s="35">
        <v>1</v>
      </c>
      <c r="I9" s="26" t="s">
        <v>866</v>
      </c>
      <c r="J9" s="26"/>
      <c r="K9" s="2"/>
      <c r="L9" s="23" t="s">
        <v>861</v>
      </c>
      <c r="M9" s="24">
        <f ca="1">STDEV(Tabla1[LEAD TIME (Días)])</f>
        <v>7.9652562357155166</v>
      </c>
      <c r="N9" s="4" t="s">
        <v>862</v>
      </c>
      <c r="O9" s="2"/>
      <c r="P9" s="2"/>
      <c r="Q9" s="2"/>
      <c r="R9" s="2"/>
      <c r="S9" s="2"/>
      <c r="T9" s="2"/>
    </row>
    <row r="10" spans="2:26" x14ac:dyDescent="0.2">
      <c r="G10" s="1" t="s">
        <v>864</v>
      </c>
      <c r="H10" s="27" t="s">
        <v>865</v>
      </c>
      <c r="I10" s="27" t="s">
        <v>851</v>
      </c>
      <c r="J10" s="27" t="s">
        <v>852</v>
      </c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2:26" ht="12.75" x14ac:dyDescent="0.2">
      <c r="F11" s="1" t="s">
        <v>817</v>
      </c>
      <c r="G11" s="25">
        <v>0.95</v>
      </c>
      <c r="H11" s="33">
        <f>NORMSINV(G11)</f>
        <v>1.6448536269514715</v>
      </c>
      <c r="I11" s="34">
        <f ca="1">+$M$8-$H11*$M$9</f>
        <v>2.9721131469984705</v>
      </c>
      <c r="J11" s="34">
        <f ca="1">+$M$8+$H11*$M$9</f>
        <v>29.175474364827455</v>
      </c>
      <c r="K11" s="2"/>
      <c r="L11" s="2"/>
      <c r="M11" s="2"/>
      <c r="N11" s="2"/>
      <c r="O11" s="2"/>
      <c r="P11" s="2"/>
      <c r="Q11" s="2"/>
      <c r="R11" s="2"/>
      <c r="S11" s="2"/>
      <c r="T11" s="2"/>
      <c r="X11" s="30" t="s">
        <v>868</v>
      </c>
      <c r="Y11" s="31">
        <f ca="1">+Y12/SUMPRODUCT(Tabla1[PROMEDIO VENTA (UNDS)],Tabla1[COSTO UNIT S/.])*30</f>
        <v>3.2267402688197047</v>
      </c>
      <c r="Z11" s="31">
        <f ca="1">+Z12/SUMPRODUCT(Tabla1[PROMEDIO VENTA (UNDS)],Tabla1[COSTO UNIT S/.])*30</f>
        <v>14.609583680192172</v>
      </c>
    </row>
    <row r="12" spans="2:26" ht="12.75" x14ac:dyDescent="0.2">
      <c r="F12" s="1" t="s">
        <v>818</v>
      </c>
      <c r="G12" s="25">
        <v>0.8</v>
      </c>
      <c r="H12" s="33">
        <f>NORMSINV(G12)</f>
        <v>0.84162123357291474</v>
      </c>
      <c r="I12" s="34">
        <f ca="1">+$M$8-$H12*$M$9</f>
        <v>9.3700649770857183</v>
      </c>
      <c r="J12" s="34">
        <f ca="1">+$M$8+$H12*$M$9</f>
        <v>22.777522534740207</v>
      </c>
      <c r="K12" s="2"/>
      <c r="L12" s="2"/>
      <c r="M12" s="2"/>
      <c r="N12" s="2"/>
      <c r="O12" s="2"/>
      <c r="P12" s="2"/>
      <c r="Q12" s="2"/>
      <c r="R12" s="2"/>
      <c r="S12" s="2"/>
      <c r="T12" s="2"/>
      <c r="X12" s="30" t="s">
        <v>867</v>
      </c>
      <c r="Y12" s="32">
        <f ca="1">SUMPRODUCT(Tabla1[MÍN],Tabla1[COSTO UNIT S/.])</f>
        <v>1374481</v>
      </c>
      <c r="Z12" s="32">
        <f ca="1">SUMPRODUCT(Tabla1[MAX],Tabla1[COSTO UNIT S/.])</f>
        <v>6223183</v>
      </c>
    </row>
    <row r="13" spans="2:26" x14ac:dyDescent="0.2"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2:26" x14ac:dyDescent="0.2">
      <c r="I14" s="18" t="s">
        <v>843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21" t="str">
        <f>VLOOKUP(B9,Auxiliar!$E$3:$F$5,2,0)</f>
        <v>3 MESES</v>
      </c>
      <c r="Y14" s="28" t="s">
        <v>869</v>
      </c>
      <c r="Z14" s="28"/>
    </row>
    <row r="15" spans="2:26" s="9" customFormat="1" ht="22.5" x14ac:dyDescent="0.25">
      <c r="B15" s="9" t="s">
        <v>0</v>
      </c>
      <c r="C15" s="9" t="s">
        <v>1</v>
      </c>
      <c r="D15" s="9" t="s">
        <v>2</v>
      </c>
      <c r="E15" s="9" t="s">
        <v>3</v>
      </c>
      <c r="F15" s="9" t="s">
        <v>863</v>
      </c>
      <c r="G15" s="20" t="s">
        <v>830</v>
      </c>
      <c r="H15" s="20" t="s">
        <v>824</v>
      </c>
      <c r="I15" s="19" t="s">
        <v>831</v>
      </c>
      <c r="J15" s="19" t="s">
        <v>832</v>
      </c>
      <c r="K15" s="19" t="s">
        <v>833</v>
      </c>
      <c r="L15" s="19" t="s">
        <v>834</v>
      </c>
      <c r="M15" s="19" t="s">
        <v>835</v>
      </c>
      <c r="N15" s="19" t="s">
        <v>836</v>
      </c>
      <c r="O15" s="19" t="s">
        <v>837</v>
      </c>
      <c r="P15" s="19" t="s">
        <v>838</v>
      </c>
      <c r="Q15" s="19" t="s">
        <v>839</v>
      </c>
      <c r="R15" s="19" t="s">
        <v>840</v>
      </c>
      <c r="S15" s="19" t="s">
        <v>841</v>
      </c>
      <c r="T15" s="19" t="s">
        <v>842</v>
      </c>
      <c r="U15" s="20" t="s">
        <v>848</v>
      </c>
      <c r="V15" s="20" t="s">
        <v>849</v>
      </c>
      <c r="W15" s="20" t="s">
        <v>850</v>
      </c>
      <c r="X15" s="20" t="s">
        <v>856</v>
      </c>
      <c r="Y15" s="29" t="s">
        <v>851</v>
      </c>
      <c r="Z15" s="29" t="s">
        <v>852</v>
      </c>
    </row>
    <row r="16" spans="2:26" x14ac:dyDescent="0.2">
      <c r="B16" s="2">
        <v>347864</v>
      </c>
      <c r="C16" s="2" t="s">
        <v>16</v>
      </c>
      <c r="D16" s="2" t="s">
        <v>17</v>
      </c>
      <c r="E16" s="3" t="s">
        <v>6</v>
      </c>
      <c r="F16" s="16">
        <f t="shared" ref="F16:F79" ca="1" si="0">RANDBETWEEN(5,50)</f>
        <v>6</v>
      </c>
      <c r="G16" s="17">
        <f t="shared" ref="G16:G79" ca="1" si="1">RANDBETWEEN(3,30)</f>
        <v>7</v>
      </c>
      <c r="H16" s="36" t="str">
        <f>IFERROR(VLOOKUP(Tabla1[[#This Row],[COD PRODUCTO]],Tabla13[#All],9,0),"C")</f>
        <v>B</v>
      </c>
      <c r="I16" s="11">
        <f t="shared" ref="I16:T25" ca="1" si="2">RANDBETWEEN(-100,1000)</f>
        <v>793</v>
      </c>
      <c r="J16" s="11">
        <f t="shared" ca="1" si="2"/>
        <v>646</v>
      </c>
      <c r="K16" s="11">
        <f t="shared" ca="1" si="2"/>
        <v>290</v>
      </c>
      <c r="L16" s="11">
        <f t="shared" ca="1" si="2"/>
        <v>500</v>
      </c>
      <c r="M16" s="11">
        <f t="shared" ca="1" si="2"/>
        <v>710</v>
      </c>
      <c r="N16" s="11">
        <f t="shared" ca="1" si="2"/>
        <v>150</v>
      </c>
      <c r="O16" s="11">
        <f t="shared" ca="1" si="2"/>
        <v>999</v>
      </c>
      <c r="P16" s="11">
        <f t="shared" ca="1" si="2"/>
        <v>709</v>
      </c>
      <c r="Q16" s="11">
        <f t="shared" ca="1" si="2"/>
        <v>440</v>
      </c>
      <c r="R16" s="11">
        <f t="shared" ca="1" si="2"/>
        <v>958</v>
      </c>
      <c r="S16" s="11">
        <f t="shared" ca="1" si="2"/>
        <v>423</v>
      </c>
      <c r="T16" s="11">
        <f t="shared" ca="1" si="2"/>
        <v>9</v>
      </c>
      <c r="U16" s="11">
        <f ca="1">IF($B$9=1,AVERAGE(Tabla1[[#This Row],[OCT]:[DIC]]),IF($B$9=2,AVERAGE(Tabla1[[#This Row],[JUL]:[DIC]]),AVERAGE(Tabla1[[#This Row],[ENE]:[DIC]])))</f>
        <v>463.33333333333331</v>
      </c>
      <c r="V16" s="11">
        <f ca="1">+Tabla1[[#This Row],[PROMEDIO VENTA (UNDS)]]/30</f>
        <v>15.444444444444445</v>
      </c>
      <c r="W16" s="11">
        <f ca="1">+Tabla1[[#This Row],[VENTA POR DÍA]]*Tabla1[[#This Row],[LEAD TIME (Días)]]</f>
        <v>108.11111111111111</v>
      </c>
      <c r="X16" s="11" t="str">
        <f>IF(Tabla1[[#This Row],[ABC]]="C","A PEDIDO","STOCK")</f>
        <v>STOCK</v>
      </c>
      <c r="Y16" s="11">
        <f ca="1">IF(Tabla1[[#This Row],[ABC]]="C",0,ROUNDUP(VLOOKUP(Tabla1[[#This Row],[ABC]],$F$11:$J$12,MATCH(Y$15,$F$10:$J$10,0),0)*Tabla1[[#This Row],[VENTA POR DÍA]],0))</f>
        <v>145</v>
      </c>
      <c r="Z16" s="11">
        <f ca="1">IF(Tabla1[[#This Row],[ABC]]="C",0,ROUNDUP(VLOOKUP(Tabla1[[#This Row],[ABC]],$F$11:$J$12,MATCH(Z$15,$F$10:$J$10,0),0)*Tabla1[[#This Row],[VENTA POR DÍA]],0))</f>
        <v>352</v>
      </c>
    </row>
    <row r="17" spans="2:26" x14ac:dyDescent="0.2">
      <c r="B17" s="2">
        <v>347866</v>
      </c>
      <c r="C17" s="2" t="s">
        <v>22</v>
      </c>
      <c r="D17" s="2" t="s">
        <v>17</v>
      </c>
      <c r="E17" s="3" t="s">
        <v>6</v>
      </c>
      <c r="F17" s="16">
        <f t="shared" ca="1" si="0"/>
        <v>26</v>
      </c>
      <c r="G17" s="17">
        <f t="shared" ca="1" si="1"/>
        <v>30</v>
      </c>
      <c r="H17" s="36" t="str">
        <f>IFERROR(VLOOKUP(Tabla1[[#This Row],[COD PRODUCTO]],Tabla13[#All],9,0),"C")</f>
        <v>C</v>
      </c>
      <c r="I17" s="11">
        <f t="shared" ca="1" si="2"/>
        <v>293</v>
      </c>
      <c r="J17" s="11">
        <f t="shared" ca="1" si="2"/>
        <v>150</v>
      </c>
      <c r="K17" s="11">
        <f t="shared" ca="1" si="2"/>
        <v>-35</v>
      </c>
      <c r="L17" s="11">
        <f t="shared" ca="1" si="2"/>
        <v>403</v>
      </c>
      <c r="M17" s="11">
        <f t="shared" ca="1" si="2"/>
        <v>243</v>
      </c>
      <c r="N17" s="11">
        <f t="shared" ca="1" si="2"/>
        <v>635</v>
      </c>
      <c r="O17" s="11">
        <f t="shared" ca="1" si="2"/>
        <v>436</v>
      </c>
      <c r="P17" s="11">
        <f t="shared" ca="1" si="2"/>
        <v>919</v>
      </c>
      <c r="Q17" s="11">
        <f t="shared" ca="1" si="2"/>
        <v>72</v>
      </c>
      <c r="R17" s="11">
        <f t="shared" ca="1" si="2"/>
        <v>-4</v>
      </c>
      <c r="S17" s="11">
        <f t="shared" ca="1" si="2"/>
        <v>-75</v>
      </c>
      <c r="T17" s="11">
        <f t="shared" ca="1" si="2"/>
        <v>488</v>
      </c>
      <c r="U17" s="11">
        <f ca="1">IF($B$9=1,AVERAGE(Tabla1[[#This Row],[OCT]:[DIC]]),IF($B$9=2,AVERAGE(Tabla1[[#This Row],[JUL]:[DIC]]),AVERAGE(Tabla1[[#This Row],[ENE]:[DIC]])))</f>
        <v>136.33333333333334</v>
      </c>
      <c r="V17" s="11">
        <f ca="1">+Tabla1[[#This Row],[PROMEDIO VENTA (UNDS)]]/30</f>
        <v>4.5444444444444452</v>
      </c>
      <c r="W17" s="11">
        <f ca="1">+Tabla1[[#This Row],[VENTA POR DÍA]]*Tabla1[[#This Row],[LEAD TIME (Días)]]</f>
        <v>136.33333333333334</v>
      </c>
      <c r="X17" s="11" t="str">
        <f>IF(Tabla1[[#This Row],[ABC]]="C","A PEDIDO","STOCK")</f>
        <v>A PEDIDO</v>
      </c>
      <c r="Y17" s="11">
        <f>IF(Tabla1[[#This Row],[ABC]]="C",0,ROUNDUP(VLOOKUP(Tabla1[[#This Row],[ABC]],$F$11:$J$12,MATCH(Y$15,$F$10:$J$10,0),0)*Tabla1[[#This Row],[VENTA POR DÍA]],0))</f>
        <v>0</v>
      </c>
      <c r="Z17" s="11">
        <f>IF(Tabla1[[#This Row],[ABC]]="C",0,ROUNDUP(VLOOKUP(Tabla1[[#This Row],[ABC]],$F$11:$J$12,MATCH(Z$15,$F$10:$J$10,0),0)*Tabla1[[#This Row],[VENTA POR DÍA]],0))</f>
        <v>0</v>
      </c>
    </row>
    <row r="18" spans="2:26" x14ac:dyDescent="0.2">
      <c r="B18" s="2">
        <v>347868</v>
      </c>
      <c r="C18" s="2" t="s">
        <v>62</v>
      </c>
      <c r="D18" s="2" t="s">
        <v>17</v>
      </c>
      <c r="E18" s="3" t="s">
        <v>6</v>
      </c>
      <c r="F18" s="16">
        <f t="shared" ca="1" si="0"/>
        <v>6</v>
      </c>
      <c r="G18" s="17">
        <f t="shared" ca="1" si="1"/>
        <v>27</v>
      </c>
      <c r="H18" s="36" t="str">
        <f>IFERROR(VLOOKUP(Tabla1[[#This Row],[COD PRODUCTO]],Tabla13[#All],9,0),"C")</f>
        <v>C</v>
      </c>
      <c r="I18" s="11">
        <f t="shared" ca="1" si="2"/>
        <v>59</v>
      </c>
      <c r="J18" s="11">
        <f t="shared" ca="1" si="2"/>
        <v>808</v>
      </c>
      <c r="K18" s="11">
        <f t="shared" ca="1" si="2"/>
        <v>61</v>
      </c>
      <c r="L18" s="11">
        <f t="shared" ca="1" si="2"/>
        <v>50</v>
      </c>
      <c r="M18" s="11">
        <f t="shared" ca="1" si="2"/>
        <v>394</v>
      </c>
      <c r="N18" s="11">
        <f t="shared" ca="1" si="2"/>
        <v>787</v>
      </c>
      <c r="O18" s="11">
        <f t="shared" ca="1" si="2"/>
        <v>911</v>
      </c>
      <c r="P18" s="11">
        <f t="shared" ca="1" si="2"/>
        <v>854</v>
      </c>
      <c r="Q18" s="11">
        <f t="shared" ca="1" si="2"/>
        <v>444</v>
      </c>
      <c r="R18" s="11">
        <f t="shared" ca="1" si="2"/>
        <v>972</v>
      </c>
      <c r="S18" s="11">
        <f t="shared" ca="1" si="2"/>
        <v>613</v>
      </c>
      <c r="T18" s="11">
        <f t="shared" ca="1" si="2"/>
        <v>600</v>
      </c>
      <c r="U18" s="11">
        <f ca="1">IF($B$9=1,AVERAGE(Tabla1[[#This Row],[OCT]:[DIC]]),IF($B$9=2,AVERAGE(Tabla1[[#This Row],[JUL]:[DIC]]),AVERAGE(Tabla1[[#This Row],[ENE]:[DIC]])))</f>
        <v>728.33333333333337</v>
      </c>
      <c r="V18" s="11">
        <f ca="1">+Tabla1[[#This Row],[PROMEDIO VENTA (UNDS)]]/30</f>
        <v>24.277777777777779</v>
      </c>
      <c r="W18" s="11">
        <f ca="1">+Tabla1[[#This Row],[VENTA POR DÍA]]*Tabla1[[#This Row],[LEAD TIME (Días)]]</f>
        <v>655.5</v>
      </c>
      <c r="X18" s="11" t="str">
        <f>IF(Tabla1[[#This Row],[ABC]]="C","A PEDIDO","STOCK")</f>
        <v>A PEDIDO</v>
      </c>
      <c r="Y18" s="11">
        <f>IF(Tabla1[[#This Row],[ABC]]="C",0,ROUNDUP(VLOOKUP(Tabla1[[#This Row],[ABC]],$F$11:$J$12,MATCH(Y$15,$F$10:$J$10,0),0)*Tabla1[[#This Row],[VENTA POR DÍA]],0))</f>
        <v>0</v>
      </c>
      <c r="Z18" s="11">
        <f>IF(Tabla1[[#This Row],[ABC]]="C",0,ROUNDUP(VLOOKUP(Tabla1[[#This Row],[ABC]],$F$11:$J$12,MATCH(Z$15,$F$10:$J$10,0),0)*Tabla1[[#This Row],[VENTA POR DÍA]],0))</f>
        <v>0</v>
      </c>
    </row>
    <row r="19" spans="2:26" x14ac:dyDescent="0.2">
      <c r="B19" s="2">
        <v>347865</v>
      </c>
      <c r="C19" s="2" t="s">
        <v>84</v>
      </c>
      <c r="D19" s="2" t="s">
        <v>17</v>
      </c>
      <c r="E19" s="3" t="s">
        <v>6</v>
      </c>
      <c r="F19" s="16">
        <f t="shared" ca="1" si="0"/>
        <v>27</v>
      </c>
      <c r="G19" s="17">
        <f t="shared" ca="1" si="1"/>
        <v>11</v>
      </c>
      <c r="H19" s="36" t="str">
        <f>IFERROR(VLOOKUP(Tabla1[[#This Row],[COD PRODUCTO]],Tabla13[#All],9,0),"C")</f>
        <v>A</v>
      </c>
      <c r="I19" s="11">
        <f t="shared" ca="1" si="2"/>
        <v>412</v>
      </c>
      <c r="J19" s="11">
        <f t="shared" ca="1" si="2"/>
        <v>262</v>
      </c>
      <c r="K19" s="11">
        <f t="shared" ca="1" si="2"/>
        <v>458</v>
      </c>
      <c r="L19" s="11">
        <f t="shared" ca="1" si="2"/>
        <v>907</v>
      </c>
      <c r="M19" s="11">
        <f t="shared" ca="1" si="2"/>
        <v>385</v>
      </c>
      <c r="N19" s="11">
        <f t="shared" ca="1" si="2"/>
        <v>120</v>
      </c>
      <c r="O19" s="11">
        <f t="shared" ca="1" si="2"/>
        <v>547</v>
      </c>
      <c r="P19" s="11">
        <f t="shared" ca="1" si="2"/>
        <v>421</v>
      </c>
      <c r="Q19" s="11">
        <f t="shared" ca="1" si="2"/>
        <v>828</v>
      </c>
      <c r="R19" s="11">
        <f t="shared" ca="1" si="2"/>
        <v>86</v>
      </c>
      <c r="S19" s="11">
        <f t="shared" ca="1" si="2"/>
        <v>538</v>
      </c>
      <c r="T19" s="11">
        <f t="shared" ca="1" si="2"/>
        <v>6</v>
      </c>
      <c r="U19" s="11">
        <f ca="1">IF($B$9=1,AVERAGE(Tabla1[[#This Row],[OCT]:[DIC]]),IF($B$9=2,AVERAGE(Tabla1[[#This Row],[JUL]:[DIC]]),AVERAGE(Tabla1[[#This Row],[ENE]:[DIC]])))</f>
        <v>210</v>
      </c>
      <c r="V19" s="11">
        <f ca="1">+Tabla1[[#This Row],[PROMEDIO VENTA (UNDS)]]/30</f>
        <v>7</v>
      </c>
      <c r="W19" s="11">
        <f ca="1">+Tabla1[[#This Row],[VENTA POR DÍA]]*Tabla1[[#This Row],[LEAD TIME (Días)]]</f>
        <v>77</v>
      </c>
      <c r="X19" s="11" t="str">
        <f>IF(Tabla1[[#This Row],[ABC]]="C","A PEDIDO","STOCK")</f>
        <v>STOCK</v>
      </c>
      <c r="Y19" s="11">
        <f ca="1">IF(Tabla1[[#This Row],[ABC]]="C",0,ROUNDUP(VLOOKUP(Tabla1[[#This Row],[ABC]],$F$11:$J$12,MATCH(Y$15,$F$10:$J$10,0),0)*Tabla1[[#This Row],[VENTA POR DÍA]],0))</f>
        <v>21</v>
      </c>
      <c r="Z19" s="11">
        <f ca="1">IF(Tabla1[[#This Row],[ABC]]="C",0,ROUNDUP(VLOOKUP(Tabla1[[#This Row],[ABC]],$F$11:$J$12,MATCH(Z$15,$F$10:$J$10,0),0)*Tabla1[[#This Row],[VENTA POR DÍA]],0))</f>
        <v>205</v>
      </c>
    </row>
    <row r="20" spans="2:26" x14ac:dyDescent="0.2">
      <c r="B20" s="2">
        <v>365172</v>
      </c>
      <c r="C20" s="2" t="s">
        <v>468</v>
      </c>
      <c r="D20" s="2" t="s">
        <v>17</v>
      </c>
      <c r="E20" s="3" t="s">
        <v>6</v>
      </c>
      <c r="F20" s="16">
        <f t="shared" ca="1" si="0"/>
        <v>34</v>
      </c>
      <c r="G20" s="17">
        <f t="shared" ca="1" si="1"/>
        <v>9</v>
      </c>
      <c r="H20" s="36" t="str">
        <f>IFERROR(VLOOKUP(Tabla1[[#This Row],[COD PRODUCTO]],Tabla13[#All],9,0),"C")</f>
        <v>A</v>
      </c>
      <c r="I20" s="11">
        <f t="shared" ca="1" si="2"/>
        <v>495</v>
      </c>
      <c r="J20" s="11">
        <f t="shared" ca="1" si="2"/>
        <v>297</v>
      </c>
      <c r="K20" s="11">
        <f t="shared" ca="1" si="2"/>
        <v>-11</v>
      </c>
      <c r="L20" s="11">
        <f t="shared" ca="1" si="2"/>
        <v>652</v>
      </c>
      <c r="M20" s="11">
        <f t="shared" ca="1" si="2"/>
        <v>246</v>
      </c>
      <c r="N20" s="11">
        <f t="shared" ca="1" si="2"/>
        <v>507</v>
      </c>
      <c r="O20" s="11">
        <f t="shared" ca="1" si="2"/>
        <v>72</v>
      </c>
      <c r="P20" s="11">
        <f t="shared" ca="1" si="2"/>
        <v>789</v>
      </c>
      <c r="Q20" s="11">
        <f t="shared" ca="1" si="2"/>
        <v>837</v>
      </c>
      <c r="R20" s="11">
        <f t="shared" ca="1" si="2"/>
        <v>631</v>
      </c>
      <c r="S20" s="11">
        <f t="shared" ca="1" si="2"/>
        <v>273</v>
      </c>
      <c r="T20" s="11">
        <f t="shared" ca="1" si="2"/>
        <v>682</v>
      </c>
      <c r="U20" s="11">
        <f ca="1">IF($B$9=1,AVERAGE(Tabla1[[#This Row],[OCT]:[DIC]]),IF($B$9=2,AVERAGE(Tabla1[[#This Row],[JUL]:[DIC]]),AVERAGE(Tabla1[[#This Row],[ENE]:[DIC]])))</f>
        <v>528.66666666666663</v>
      </c>
      <c r="V20" s="11">
        <f ca="1">+Tabla1[[#This Row],[PROMEDIO VENTA (UNDS)]]/30</f>
        <v>17.62222222222222</v>
      </c>
      <c r="W20" s="11">
        <f ca="1">+Tabla1[[#This Row],[VENTA POR DÍA]]*Tabla1[[#This Row],[LEAD TIME (Días)]]</f>
        <v>158.59999999999997</v>
      </c>
      <c r="X20" s="11" t="str">
        <f>IF(Tabla1[[#This Row],[ABC]]="C","A PEDIDO","STOCK")</f>
        <v>STOCK</v>
      </c>
      <c r="Y20" s="11">
        <f ca="1">IF(Tabla1[[#This Row],[ABC]]="C",0,ROUNDUP(VLOOKUP(Tabla1[[#This Row],[ABC]],$F$11:$J$12,MATCH(Y$15,$F$10:$J$10,0),0)*Tabla1[[#This Row],[VENTA POR DÍA]],0))</f>
        <v>53</v>
      </c>
      <c r="Z20" s="11">
        <f ca="1">IF(Tabla1[[#This Row],[ABC]]="C",0,ROUNDUP(VLOOKUP(Tabla1[[#This Row],[ABC]],$F$11:$J$12,MATCH(Z$15,$F$10:$J$10,0),0)*Tabla1[[#This Row],[VENTA POR DÍA]],0))</f>
        <v>515</v>
      </c>
    </row>
    <row r="21" spans="2:26" x14ac:dyDescent="0.2">
      <c r="B21" s="2">
        <v>365174</v>
      </c>
      <c r="C21" s="2" t="s">
        <v>468</v>
      </c>
      <c r="D21" s="2" t="s">
        <v>17</v>
      </c>
      <c r="E21" s="3" t="s">
        <v>6</v>
      </c>
      <c r="F21" s="16">
        <f t="shared" ca="1" si="0"/>
        <v>14</v>
      </c>
      <c r="G21" s="17">
        <f t="shared" ca="1" si="1"/>
        <v>15</v>
      </c>
      <c r="H21" s="36" t="str">
        <f>IFERROR(VLOOKUP(Tabla1[[#This Row],[COD PRODUCTO]],Tabla13[#All],9,0),"C")</f>
        <v>A</v>
      </c>
      <c r="I21" s="11">
        <f t="shared" ca="1" si="2"/>
        <v>658</v>
      </c>
      <c r="J21" s="11">
        <f t="shared" ca="1" si="2"/>
        <v>49</v>
      </c>
      <c r="K21" s="11">
        <f t="shared" ca="1" si="2"/>
        <v>836</v>
      </c>
      <c r="L21" s="11">
        <f t="shared" ca="1" si="2"/>
        <v>256</v>
      </c>
      <c r="M21" s="11">
        <f t="shared" ca="1" si="2"/>
        <v>-13</v>
      </c>
      <c r="N21" s="11">
        <f t="shared" ca="1" si="2"/>
        <v>445</v>
      </c>
      <c r="O21" s="11">
        <f t="shared" ca="1" si="2"/>
        <v>166</v>
      </c>
      <c r="P21" s="11">
        <f t="shared" ca="1" si="2"/>
        <v>379</v>
      </c>
      <c r="Q21" s="11">
        <f t="shared" ca="1" si="2"/>
        <v>805</v>
      </c>
      <c r="R21" s="11">
        <f t="shared" ca="1" si="2"/>
        <v>23</v>
      </c>
      <c r="S21" s="11">
        <f t="shared" ca="1" si="2"/>
        <v>597</v>
      </c>
      <c r="T21" s="11">
        <f t="shared" ca="1" si="2"/>
        <v>521</v>
      </c>
      <c r="U21" s="11">
        <f ca="1">IF($B$9=1,AVERAGE(Tabla1[[#This Row],[OCT]:[DIC]]),IF($B$9=2,AVERAGE(Tabla1[[#This Row],[JUL]:[DIC]]),AVERAGE(Tabla1[[#This Row],[ENE]:[DIC]])))</f>
        <v>380.33333333333331</v>
      </c>
      <c r="V21" s="11">
        <f ca="1">+Tabla1[[#This Row],[PROMEDIO VENTA (UNDS)]]/30</f>
        <v>12.677777777777777</v>
      </c>
      <c r="W21" s="11">
        <f ca="1">+Tabla1[[#This Row],[VENTA POR DÍA]]*Tabla1[[#This Row],[LEAD TIME (Días)]]</f>
        <v>190.16666666666666</v>
      </c>
      <c r="X21" s="11" t="str">
        <f>IF(Tabla1[[#This Row],[ABC]]="C","A PEDIDO","STOCK")</f>
        <v>STOCK</v>
      </c>
      <c r="Y21" s="11">
        <f ca="1">IF(Tabla1[[#This Row],[ABC]]="C",0,ROUNDUP(VLOOKUP(Tabla1[[#This Row],[ABC]],$F$11:$J$12,MATCH(Y$15,$F$10:$J$10,0),0)*Tabla1[[#This Row],[VENTA POR DÍA]],0))</f>
        <v>38</v>
      </c>
      <c r="Z21" s="11">
        <f ca="1">IF(Tabla1[[#This Row],[ABC]]="C",0,ROUNDUP(VLOOKUP(Tabla1[[#This Row],[ABC]],$F$11:$J$12,MATCH(Z$15,$F$10:$J$10,0),0)*Tabla1[[#This Row],[VENTA POR DÍA]],0))</f>
        <v>370</v>
      </c>
    </row>
    <row r="22" spans="2:26" x14ac:dyDescent="0.2">
      <c r="B22" s="2">
        <v>365173</v>
      </c>
      <c r="C22" s="2" t="s">
        <v>468</v>
      </c>
      <c r="D22" s="2" t="s">
        <v>17</v>
      </c>
      <c r="E22" s="3" t="s">
        <v>6</v>
      </c>
      <c r="F22" s="16">
        <f t="shared" ca="1" si="0"/>
        <v>26</v>
      </c>
      <c r="G22" s="17">
        <f t="shared" ca="1" si="1"/>
        <v>26</v>
      </c>
      <c r="H22" s="36" t="str">
        <f>IFERROR(VLOOKUP(Tabla1[[#This Row],[COD PRODUCTO]],Tabla13[#All],9,0),"C")</f>
        <v>C</v>
      </c>
      <c r="I22" s="11">
        <f t="shared" ca="1" si="2"/>
        <v>943</v>
      </c>
      <c r="J22" s="11">
        <f t="shared" ca="1" si="2"/>
        <v>716</v>
      </c>
      <c r="K22" s="11">
        <f t="shared" ca="1" si="2"/>
        <v>660</v>
      </c>
      <c r="L22" s="11">
        <f t="shared" ca="1" si="2"/>
        <v>886</v>
      </c>
      <c r="M22" s="11">
        <f t="shared" ca="1" si="2"/>
        <v>127</v>
      </c>
      <c r="N22" s="11">
        <f t="shared" ca="1" si="2"/>
        <v>503</v>
      </c>
      <c r="O22" s="11">
        <f t="shared" ca="1" si="2"/>
        <v>94</v>
      </c>
      <c r="P22" s="11">
        <f t="shared" ca="1" si="2"/>
        <v>147</v>
      </c>
      <c r="Q22" s="11">
        <f t="shared" ca="1" si="2"/>
        <v>537</v>
      </c>
      <c r="R22" s="11">
        <f t="shared" ca="1" si="2"/>
        <v>221</v>
      </c>
      <c r="S22" s="11">
        <f t="shared" ca="1" si="2"/>
        <v>913</v>
      </c>
      <c r="T22" s="11">
        <f t="shared" ca="1" si="2"/>
        <v>789</v>
      </c>
      <c r="U22" s="11">
        <f ca="1">IF($B$9=1,AVERAGE(Tabla1[[#This Row],[OCT]:[DIC]]),IF($B$9=2,AVERAGE(Tabla1[[#This Row],[JUL]:[DIC]]),AVERAGE(Tabla1[[#This Row],[ENE]:[DIC]])))</f>
        <v>641</v>
      </c>
      <c r="V22" s="11">
        <f ca="1">+Tabla1[[#This Row],[PROMEDIO VENTA (UNDS)]]/30</f>
        <v>21.366666666666667</v>
      </c>
      <c r="W22" s="11">
        <f ca="1">+Tabla1[[#This Row],[VENTA POR DÍA]]*Tabla1[[#This Row],[LEAD TIME (Días)]]</f>
        <v>555.5333333333333</v>
      </c>
      <c r="X22" s="11" t="str">
        <f>IF(Tabla1[[#This Row],[ABC]]="C","A PEDIDO","STOCK")</f>
        <v>A PEDIDO</v>
      </c>
      <c r="Y22" s="11">
        <f>IF(Tabla1[[#This Row],[ABC]]="C",0,ROUNDUP(VLOOKUP(Tabla1[[#This Row],[ABC]],$F$11:$J$12,MATCH(Y$15,$F$10:$J$10,0),0)*Tabla1[[#This Row],[VENTA POR DÍA]],0))</f>
        <v>0</v>
      </c>
      <c r="Z22" s="11">
        <f>IF(Tabla1[[#This Row],[ABC]]="C",0,ROUNDUP(VLOOKUP(Tabla1[[#This Row],[ABC]],$F$11:$J$12,MATCH(Z$15,$F$10:$J$10,0),0)*Tabla1[[#This Row],[VENTA POR DÍA]],0))</f>
        <v>0</v>
      </c>
    </row>
    <row r="23" spans="2:26" x14ac:dyDescent="0.2">
      <c r="B23" s="2">
        <v>365175</v>
      </c>
      <c r="C23" s="2" t="s">
        <v>468</v>
      </c>
      <c r="D23" s="2" t="s">
        <v>17</v>
      </c>
      <c r="E23" s="3" t="s">
        <v>6</v>
      </c>
      <c r="F23" s="16">
        <f t="shared" ca="1" si="0"/>
        <v>40</v>
      </c>
      <c r="G23" s="17">
        <f t="shared" ca="1" si="1"/>
        <v>26</v>
      </c>
      <c r="H23" s="36" t="str">
        <f>IFERROR(VLOOKUP(Tabla1[[#This Row],[COD PRODUCTO]],Tabla13[#All],9,0),"C")</f>
        <v>B</v>
      </c>
      <c r="I23" s="11">
        <f t="shared" ca="1" si="2"/>
        <v>792</v>
      </c>
      <c r="J23" s="11">
        <f t="shared" ca="1" si="2"/>
        <v>3</v>
      </c>
      <c r="K23" s="11">
        <f t="shared" ca="1" si="2"/>
        <v>684</v>
      </c>
      <c r="L23" s="11">
        <f t="shared" ca="1" si="2"/>
        <v>841</v>
      </c>
      <c r="M23" s="11">
        <f t="shared" ca="1" si="2"/>
        <v>907</v>
      </c>
      <c r="N23" s="11">
        <f t="shared" ca="1" si="2"/>
        <v>444</v>
      </c>
      <c r="O23" s="11">
        <f t="shared" ca="1" si="2"/>
        <v>738</v>
      </c>
      <c r="P23" s="11">
        <f t="shared" ca="1" si="2"/>
        <v>-91</v>
      </c>
      <c r="Q23" s="11">
        <f t="shared" ca="1" si="2"/>
        <v>320</v>
      </c>
      <c r="R23" s="11">
        <f t="shared" ca="1" si="2"/>
        <v>760</v>
      </c>
      <c r="S23" s="11">
        <f t="shared" ca="1" si="2"/>
        <v>166</v>
      </c>
      <c r="T23" s="11">
        <f t="shared" ca="1" si="2"/>
        <v>264</v>
      </c>
      <c r="U23" s="11">
        <f ca="1">IF($B$9=1,AVERAGE(Tabla1[[#This Row],[OCT]:[DIC]]),IF($B$9=2,AVERAGE(Tabla1[[#This Row],[JUL]:[DIC]]),AVERAGE(Tabla1[[#This Row],[ENE]:[DIC]])))</f>
        <v>396.66666666666669</v>
      </c>
      <c r="V23" s="11">
        <f ca="1">+Tabla1[[#This Row],[PROMEDIO VENTA (UNDS)]]/30</f>
        <v>13.222222222222223</v>
      </c>
      <c r="W23" s="11">
        <f ca="1">+Tabla1[[#This Row],[VENTA POR DÍA]]*Tabla1[[#This Row],[LEAD TIME (Días)]]</f>
        <v>343.77777777777783</v>
      </c>
      <c r="X23" s="11" t="str">
        <f>IF(Tabla1[[#This Row],[ABC]]="C","A PEDIDO","STOCK")</f>
        <v>STOCK</v>
      </c>
      <c r="Y23" s="11">
        <f ca="1">IF(Tabla1[[#This Row],[ABC]]="C",0,ROUNDUP(VLOOKUP(Tabla1[[#This Row],[ABC]],$F$11:$J$12,MATCH(Y$15,$F$10:$J$10,0),0)*Tabla1[[#This Row],[VENTA POR DÍA]],0))</f>
        <v>124</v>
      </c>
      <c r="Z23" s="11">
        <f ca="1">IF(Tabla1[[#This Row],[ABC]]="C",0,ROUNDUP(VLOOKUP(Tabla1[[#This Row],[ABC]],$F$11:$J$12,MATCH(Z$15,$F$10:$J$10,0),0)*Tabla1[[#This Row],[VENTA POR DÍA]],0))</f>
        <v>302</v>
      </c>
    </row>
    <row r="24" spans="2:26" x14ac:dyDescent="0.2">
      <c r="B24" s="2">
        <v>366792</v>
      </c>
      <c r="C24" s="2" t="s">
        <v>657</v>
      </c>
      <c r="D24" s="2" t="s">
        <v>17</v>
      </c>
      <c r="E24" s="3" t="s">
        <v>6</v>
      </c>
      <c r="F24" s="16">
        <f t="shared" ca="1" si="0"/>
        <v>35</v>
      </c>
      <c r="G24" s="17">
        <f t="shared" ca="1" si="1"/>
        <v>13</v>
      </c>
      <c r="H24" s="36" t="str">
        <f>IFERROR(VLOOKUP(Tabla1[[#This Row],[COD PRODUCTO]],Tabla13[#All],9,0),"C")</f>
        <v>C</v>
      </c>
      <c r="I24" s="11">
        <f t="shared" ca="1" si="2"/>
        <v>873</v>
      </c>
      <c r="J24" s="11">
        <f t="shared" ca="1" si="2"/>
        <v>482</v>
      </c>
      <c r="K24" s="11">
        <f t="shared" ca="1" si="2"/>
        <v>62</v>
      </c>
      <c r="L24" s="11">
        <f t="shared" ca="1" si="2"/>
        <v>906</v>
      </c>
      <c r="M24" s="11">
        <f t="shared" ca="1" si="2"/>
        <v>751</v>
      </c>
      <c r="N24" s="11">
        <f t="shared" ca="1" si="2"/>
        <v>168</v>
      </c>
      <c r="O24" s="11">
        <f t="shared" ca="1" si="2"/>
        <v>-17</v>
      </c>
      <c r="P24" s="11">
        <f t="shared" ca="1" si="2"/>
        <v>165</v>
      </c>
      <c r="Q24" s="11">
        <f t="shared" ca="1" si="2"/>
        <v>890</v>
      </c>
      <c r="R24" s="11">
        <f t="shared" ca="1" si="2"/>
        <v>448</v>
      </c>
      <c r="S24" s="11">
        <f t="shared" ca="1" si="2"/>
        <v>953</v>
      </c>
      <c r="T24" s="11">
        <f t="shared" ca="1" si="2"/>
        <v>454</v>
      </c>
      <c r="U24" s="11">
        <f ca="1">IF($B$9=1,AVERAGE(Tabla1[[#This Row],[OCT]:[DIC]]),IF($B$9=2,AVERAGE(Tabla1[[#This Row],[JUL]:[DIC]]),AVERAGE(Tabla1[[#This Row],[ENE]:[DIC]])))</f>
        <v>618.33333333333337</v>
      </c>
      <c r="V24" s="11">
        <f ca="1">+Tabla1[[#This Row],[PROMEDIO VENTA (UNDS)]]/30</f>
        <v>20.611111111111111</v>
      </c>
      <c r="W24" s="11">
        <f ca="1">+Tabla1[[#This Row],[VENTA POR DÍA]]*Tabla1[[#This Row],[LEAD TIME (Días)]]</f>
        <v>267.94444444444446</v>
      </c>
      <c r="X24" s="11" t="str">
        <f>IF(Tabla1[[#This Row],[ABC]]="C","A PEDIDO","STOCK")</f>
        <v>A PEDIDO</v>
      </c>
      <c r="Y24" s="11">
        <f>IF(Tabla1[[#This Row],[ABC]]="C",0,ROUNDUP(VLOOKUP(Tabla1[[#This Row],[ABC]],$F$11:$J$12,MATCH(Y$15,$F$10:$J$10,0),0)*Tabla1[[#This Row],[VENTA POR DÍA]],0))</f>
        <v>0</v>
      </c>
      <c r="Z24" s="11">
        <f>IF(Tabla1[[#This Row],[ABC]]="C",0,ROUNDUP(VLOOKUP(Tabla1[[#This Row],[ABC]],$F$11:$J$12,MATCH(Z$15,$F$10:$J$10,0),0)*Tabla1[[#This Row],[VENTA POR DÍA]],0))</f>
        <v>0</v>
      </c>
    </row>
    <row r="25" spans="2:26" x14ac:dyDescent="0.2">
      <c r="B25" s="2">
        <v>369610</v>
      </c>
      <c r="C25" s="2" t="s">
        <v>657</v>
      </c>
      <c r="D25" s="2" t="s">
        <v>17</v>
      </c>
      <c r="E25" s="3" t="s">
        <v>6</v>
      </c>
      <c r="F25" s="16">
        <f t="shared" ca="1" si="0"/>
        <v>33</v>
      </c>
      <c r="G25" s="17">
        <f t="shared" ca="1" si="1"/>
        <v>13</v>
      </c>
      <c r="H25" s="36" t="str">
        <f>IFERROR(VLOOKUP(Tabla1[[#This Row],[COD PRODUCTO]],Tabla13[#All],9,0),"C")</f>
        <v>C</v>
      </c>
      <c r="I25" s="11">
        <f t="shared" ca="1" si="2"/>
        <v>278</v>
      </c>
      <c r="J25" s="11">
        <f t="shared" ca="1" si="2"/>
        <v>511</v>
      </c>
      <c r="K25" s="11">
        <f t="shared" ca="1" si="2"/>
        <v>-92</v>
      </c>
      <c r="L25" s="11">
        <f t="shared" ca="1" si="2"/>
        <v>712</v>
      </c>
      <c r="M25" s="11">
        <f t="shared" ca="1" si="2"/>
        <v>493</v>
      </c>
      <c r="N25" s="11">
        <f t="shared" ca="1" si="2"/>
        <v>138</v>
      </c>
      <c r="O25" s="11">
        <f t="shared" ca="1" si="2"/>
        <v>-94</v>
      </c>
      <c r="P25" s="11">
        <f t="shared" ca="1" si="2"/>
        <v>853</v>
      </c>
      <c r="Q25" s="11">
        <f t="shared" ca="1" si="2"/>
        <v>612</v>
      </c>
      <c r="R25" s="11">
        <f t="shared" ca="1" si="2"/>
        <v>594</v>
      </c>
      <c r="S25" s="11">
        <f t="shared" ca="1" si="2"/>
        <v>861</v>
      </c>
      <c r="T25" s="11">
        <f t="shared" ca="1" si="2"/>
        <v>313</v>
      </c>
      <c r="U25" s="11">
        <f ca="1">IF($B$9=1,AVERAGE(Tabla1[[#This Row],[OCT]:[DIC]]),IF($B$9=2,AVERAGE(Tabla1[[#This Row],[JUL]:[DIC]]),AVERAGE(Tabla1[[#This Row],[ENE]:[DIC]])))</f>
        <v>589.33333333333337</v>
      </c>
      <c r="V25" s="11">
        <f ca="1">+Tabla1[[#This Row],[PROMEDIO VENTA (UNDS)]]/30</f>
        <v>19.644444444444446</v>
      </c>
      <c r="W25" s="11">
        <f ca="1">+Tabla1[[#This Row],[VENTA POR DÍA]]*Tabla1[[#This Row],[LEAD TIME (Días)]]</f>
        <v>255.37777777777779</v>
      </c>
      <c r="X25" s="11" t="str">
        <f>IF(Tabla1[[#This Row],[ABC]]="C","A PEDIDO","STOCK")</f>
        <v>A PEDIDO</v>
      </c>
      <c r="Y25" s="11">
        <f>IF(Tabla1[[#This Row],[ABC]]="C",0,ROUNDUP(VLOOKUP(Tabla1[[#This Row],[ABC]],$F$11:$J$12,MATCH(Y$15,$F$10:$J$10,0),0)*Tabla1[[#This Row],[VENTA POR DÍA]],0))</f>
        <v>0</v>
      </c>
      <c r="Z25" s="11">
        <f>IF(Tabla1[[#This Row],[ABC]]="C",0,ROUNDUP(VLOOKUP(Tabla1[[#This Row],[ABC]],$F$11:$J$12,MATCH(Z$15,$F$10:$J$10,0),0)*Tabla1[[#This Row],[VENTA POR DÍA]],0))</f>
        <v>0</v>
      </c>
    </row>
    <row r="26" spans="2:26" x14ac:dyDescent="0.2">
      <c r="B26" s="2">
        <v>347872</v>
      </c>
      <c r="C26" s="2" t="s">
        <v>142</v>
      </c>
      <c r="D26" s="2" t="s">
        <v>143</v>
      </c>
      <c r="E26" s="3" t="s">
        <v>6</v>
      </c>
      <c r="F26" s="16">
        <f t="shared" ca="1" si="0"/>
        <v>38</v>
      </c>
      <c r="G26" s="17">
        <f t="shared" ca="1" si="1"/>
        <v>12</v>
      </c>
      <c r="H26" s="36" t="str">
        <f>IFERROR(VLOOKUP(Tabla1[[#This Row],[COD PRODUCTO]],Tabla13[#All],9,0),"C")</f>
        <v>B</v>
      </c>
      <c r="I26" s="11">
        <f t="shared" ref="I26:T35" ca="1" si="3">RANDBETWEEN(-100,1000)</f>
        <v>160</v>
      </c>
      <c r="J26" s="11">
        <f t="shared" ca="1" si="3"/>
        <v>238</v>
      </c>
      <c r="K26" s="11">
        <f t="shared" ca="1" si="3"/>
        <v>44</v>
      </c>
      <c r="L26" s="11">
        <f t="shared" ca="1" si="3"/>
        <v>397</v>
      </c>
      <c r="M26" s="11">
        <f t="shared" ca="1" si="3"/>
        <v>350</v>
      </c>
      <c r="N26" s="11">
        <f t="shared" ca="1" si="3"/>
        <v>689</v>
      </c>
      <c r="O26" s="11">
        <f t="shared" ca="1" si="3"/>
        <v>542</v>
      </c>
      <c r="P26" s="11">
        <f t="shared" ca="1" si="3"/>
        <v>704</v>
      </c>
      <c r="Q26" s="11">
        <f t="shared" ca="1" si="3"/>
        <v>851</v>
      </c>
      <c r="R26" s="11">
        <f t="shared" ca="1" si="3"/>
        <v>659</v>
      </c>
      <c r="S26" s="11">
        <f t="shared" ca="1" si="3"/>
        <v>588</v>
      </c>
      <c r="T26" s="11">
        <f t="shared" ca="1" si="3"/>
        <v>368</v>
      </c>
      <c r="U26" s="11">
        <f ca="1">IF($B$9=1,AVERAGE(Tabla1[[#This Row],[OCT]:[DIC]]),IF($B$9=2,AVERAGE(Tabla1[[#This Row],[JUL]:[DIC]]),AVERAGE(Tabla1[[#This Row],[ENE]:[DIC]])))</f>
        <v>538.33333333333337</v>
      </c>
      <c r="V26" s="11">
        <f ca="1">+Tabla1[[#This Row],[PROMEDIO VENTA (UNDS)]]/30</f>
        <v>17.944444444444446</v>
      </c>
      <c r="W26" s="11">
        <f ca="1">+Tabla1[[#This Row],[VENTA POR DÍA]]*Tabla1[[#This Row],[LEAD TIME (Días)]]</f>
        <v>215.33333333333337</v>
      </c>
      <c r="X26" s="11" t="str">
        <f>IF(Tabla1[[#This Row],[ABC]]="C","A PEDIDO","STOCK")</f>
        <v>STOCK</v>
      </c>
      <c r="Y26" s="11">
        <f ca="1">IF(Tabla1[[#This Row],[ABC]]="C",0,ROUNDUP(VLOOKUP(Tabla1[[#This Row],[ABC]],$F$11:$J$12,MATCH(Y$15,$F$10:$J$10,0),0)*Tabla1[[#This Row],[VENTA POR DÍA]],0))</f>
        <v>169</v>
      </c>
      <c r="Z26" s="11">
        <f ca="1">IF(Tabla1[[#This Row],[ABC]]="C",0,ROUNDUP(VLOOKUP(Tabla1[[#This Row],[ABC]],$F$11:$J$12,MATCH(Z$15,$F$10:$J$10,0),0)*Tabla1[[#This Row],[VENTA POR DÍA]],0))</f>
        <v>409</v>
      </c>
    </row>
    <row r="27" spans="2:26" x14ac:dyDescent="0.2">
      <c r="B27" s="2">
        <v>348532</v>
      </c>
      <c r="C27" s="2" t="s">
        <v>142</v>
      </c>
      <c r="D27" s="2" t="s">
        <v>143</v>
      </c>
      <c r="E27" s="3" t="s">
        <v>6</v>
      </c>
      <c r="F27" s="16">
        <f t="shared" ca="1" si="0"/>
        <v>7</v>
      </c>
      <c r="G27" s="17">
        <f t="shared" ca="1" si="1"/>
        <v>18</v>
      </c>
      <c r="H27" s="36" t="str">
        <f>IFERROR(VLOOKUP(Tabla1[[#This Row],[COD PRODUCTO]],Tabla13[#All],9,0),"C")</f>
        <v>C</v>
      </c>
      <c r="I27" s="11">
        <f t="shared" ca="1" si="3"/>
        <v>667</v>
      </c>
      <c r="J27" s="11">
        <f t="shared" ca="1" si="3"/>
        <v>593</v>
      </c>
      <c r="K27" s="11">
        <f t="shared" ca="1" si="3"/>
        <v>671</v>
      </c>
      <c r="L27" s="11">
        <f t="shared" ca="1" si="3"/>
        <v>691</v>
      </c>
      <c r="M27" s="11">
        <f t="shared" ca="1" si="3"/>
        <v>-37</v>
      </c>
      <c r="N27" s="11">
        <f t="shared" ca="1" si="3"/>
        <v>567</v>
      </c>
      <c r="O27" s="11">
        <f t="shared" ca="1" si="3"/>
        <v>327</v>
      </c>
      <c r="P27" s="11">
        <f t="shared" ca="1" si="3"/>
        <v>328</v>
      </c>
      <c r="Q27" s="11">
        <f t="shared" ca="1" si="3"/>
        <v>446</v>
      </c>
      <c r="R27" s="11">
        <f t="shared" ca="1" si="3"/>
        <v>982</v>
      </c>
      <c r="S27" s="11">
        <f t="shared" ca="1" si="3"/>
        <v>168</v>
      </c>
      <c r="T27" s="11">
        <f t="shared" ca="1" si="3"/>
        <v>916</v>
      </c>
      <c r="U27" s="11">
        <f ca="1">IF($B$9=1,AVERAGE(Tabla1[[#This Row],[OCT]:[DIC]]),IF($B$9=2,AVERAGE(Tabla1[[#This Row],[JUL]:[DIC]]),AVERAGE(Tabla1[[#This Row],[ENE]:[DIC]])))</f>
        <v>688.66666666666663</v>
      </c>
      <c r="V27" s="11">
        <f ca="1">+Tabla1[[#This Row],[PROMEDIO VENTA (UNDS)]]/30</f>
        <v>22.955555555555556</v>
      </c>
      <c r="W27" s="11">
        <f ca="1">+Tabla1[[#This Row],[VENTA POR DÍA]]*Tabla1[[#This Row],[LEAD TIME (Días)]]</f>
        <v>413.2</v>
      </c>
      <c r="X27" s="11" t="str">
        <f>IF(Tabla1[[#This Row],[ABC]]="C","A PEDIDO","STOCK")</f>
        <v>A PEDIDO</v>
      </c>
      <c r="Y27" s="11">
        <f>IF(Tabla1[[#This Row],[ABC]]="C",0,ROUNDUP(VLOOKUP(Tabla1[[#This Row],[ABC]],$F$11:$J$12,MATCH(Y$15,$F$10:$J$10,0),0)*Tabla1[[#This Row],[VENTA POR DÍA]],0))</f>
        <v>0</v>
      </c>
      <c r="Z27" s="11">
        <f>IF(Tabla1[[#This Row],[ABC]]="C",0,ROUNDUP(VLOOKUP(Tabla1[[#This Row],[ABC]],$F$11:$J$12,MATCH(Z$15,$F$10:$J$10,0),0)*Tabla1[[#This Row],[VENTA POR DÍA]],0))</f>
        <v>0</v>
      </c>
    </row>
    <row r="28" spans="2:26" x14ac:dyDescent="0.2">
      <c r="B28" s="2">
        <v>353559</v>
      </c>
      <c r="C28" s="2" t="s">
        <v>142</v>
      </c>
      <c r="D28" s="2" t="s">
        <v>143</v>
      </c>
      <c r="E28" s="3" t="s">
        <v>6</v>
      </c>
      <c r="F28" s="16">
        <f t="shared" ca="1" si="0"/>
        <v>18</v>
      </c>
      <c r="G28" s="17">
        <f t="shared" ca="1" si="1"/>
        <v>19</v>
      </c>
      <c r="H28" s="36" t="str">
        <f>IFERROR(VLOOKUP(Tabla1[[#This Row],[COD PRODUCTO]],Tabla13[#All],9,0),"C")</f>
        <v>A</v>
      </c>
      <c r="I28" s="11">
        <f t="shared" ca="1" si="3"/>
        <v>421</v>
      </c>
      <c r="J28" s="11">
        <f t="shared" ca="1" si="3"/>
        <v>481</v>
      </c>
      <c r="K28" s="11">
        <f t="shared" ca="1" si="3"/>
        <v>361</v>
      </c>
      <c r="L28" s="11">
        <f t="shared" ca="1" si="3"/>
        <v>949</v>
      </c>
      <c r="M28" s="11">
        <f t="shared" ca="1" si="3"/>
        <v>179</v>
      </c>
      <c r="N28" s="11">
        <f t="shared" ca="1" si="3"/>
        <v>-23</v>
      </c>
      <c r="O28" s="11">
        <f t="shared" ca="1" si="3"/>
        <v>376</v>
      </c>
      <c r="P28" s="11">
        <f t="shared" ca="1" si="3"/>
        <v>631</v>
      </c>
      <c r="Q28" s="11">
        <f t="shared" ca="1" si="3"/>
        <v>185</v>
      </c>
      <c r="R28" s="11">
        <f t="shared" ca="1" si="3"/>
        <v>473</v>
      </c>
      <c r="S28" s="11">
        <f t="shared" ca="1" si="3"/>
        <v>575</v>
      </c>
      <c r="T28" s="11">
        <f t="shared" ca="1" si="3"/>
        <v>533</v>
      </c>
      <c r="U28" s="11">
        <f ca="1">IF($B$9=1,AVERAGE(Tabla1[[#This Row],[OCT]:[DIC]]),IF($B$9=2,AVERAGE(Tabla1[[#This Row],[JUL]:[DIC]]),AVERAGE(Tabla1[[#This Row],[ENE]:[DIC]])))</f>
        <v>527</v>
      </c>
      <c r="V28" s="11">
        <f ca="1">+Tabla1[[#This Row],[PROMEDIO VENTA (UNDS)]]/30</f>
        <v>17.566666666666666</v>
      </c>
      <c r="W28" s="11">
        <f ca="1">+Tabla1[[#This Row],[VENTA POR DÍA]]*Tabla1[[#This Row],[LEAD TIME (Días)]]</f>
        <v>333.76666666666665</v>
      </c>
      <c r="X28" s="11" t="str">
        <f>IF(Tabla1[[#This Row],[ABC]]="C","A PEDIDO","STOCK")</f>
        <v>STOCK</v>
      </c>
      <c r="Y28" s="11">
        <f ca="1">IF(Tabla1[[#This Row],[ABC]]="C",0,ROUNDUP(VLOOKUP(Tabla1[[#This Row],[ABC]],$F$11:$J$12,MATCH(Y$15,$F$10:$J$10,0),0)*Tabla1[[#This Row],[VENTA POR DÍA]],0))</f>
        <v>53</v>
      </c>
      <c r="Z28" s="11">
        <f ca="1">IF(Tabla1[[#This Row],[ABC]]="C",0,ROUNDUP(VLOOKUP(Tabla1[[#This Row],[ABC]],$F$11:$J$12,MATCH(Z$15,$F$10:$J$10,0),0)*Tabla1[[#This Row],[VENTA POR DÍA]],0))</f>
        <v>513</v>
      </c>
    </row>
    <row r="29" spans="2:26" x14ac:dyDescent="0.2">
      <c r="B29" s="2">
        <v>347814</v>
      </c>
      <c r="C29" s="2" t="s">
        <v>33</v>
      </c>
      <c r="D29" s="2" t="s">
        <v>34</v>
      </c>
      <c r="E29" s="3" t="s">
        <v>6</v>
      </c>
      <c r="F29" s="16">
        <f t="shared" ca="1" si="0"/>
        <v>21</v>
      </c>
      <c r="G29" s="17">
        <f t="shared" ca="1" si="1"/>
        <v>4</v>
      </c>
      <c r="H29" s="36" t="str">
        <f>IFERROR(VLOOKUP(Tabla1[[#This Row],[COD PRODUCTO]],Tabla13[#All],9,0),"C")</f>
        <v>A</v>
      </c>
      <c r="I29" s="11">
        <f t="shared" ca="1" si="3"/>
        <v>757</v>
      </c>
      <c r="J29" s="11">
        <f t="shared" ca="1" si="3"/>
        <v>-6</v>
      </c>
      <c r="K29" s="11">
        <f t="shared" ca="1" si="3"/>
        <v>322</v>
      </c>
      <c r="L29" s="11">
        <f t="shared" ca="1" si="3"/>
        <v>361</v>
      </c>
      <c r="M29" s="11">
        <f t="shared" ca="1" si="3"/>
        <v>489</v>
      </c>
      <c r="N29" s="11">
        <f t="shared" ca="1" si="3"/>
        <v>474</v>
      </c>
      <c r="O29" s="11">
        <f t="shared" ca="1" si="3"/>
        <v>776</v>
      </c>
      <c r="P29" s="11">
        <f t="shared" ca="1" si="3"/>
        <v>681</v>
      </c>
      <c r="Q29" s="11">
        <f t="shared" ca="1" si="3"/>
        <v>244</v>
      </c>
      <c r="R29" s="11">
        <f t="shared" ca="1" si="3"/>
        <v>-65</v>
      </c>
      <c r="S29" s="11">
        <f t="shared" ca="1" si="3"/>
        <v>728</v>
      </c>
      <c r="T29" s="11">
        <f t="shared" ca="1" si="3"/>
        <v>-12</v>
      </c>
      <c r="U29" s="11">
        <f ca="1">IF($B$9=1,AVERAGE(Tabla1[[#This Row],[OCT]:[DIC]]),IF($B$9=2,AVERAGE(Tabla1[[#This Row],[JUL]:[DIC]]),AVERAGE(Tabla1[[#This Row],[ENE]:[DIC]])))</f>
        <v>217</v>
      </c>
      <c r="V29" s="11">
        <f ca="1">+Tabla1[[#This Row],[PROMEDIO VENTA (UNDS)]]/30</f>
        <v>7.2333333333333334</v>
      </c>
      <c r="W29" s="11">
        <f ca="1">+Tabla1[[#This Row],[VENTA POR DÍA]]*Tabla1[[#This Row],[LEAD TIME (Días)]]</f>
        <v>28.933333333333334</v>
      </c>
      <c r="X29" s="11" t="str">
        <f>IF(Tabla1[[#This Row],[ABC]]="C","A PEDIDO","STOCK")</f>
        <v>STOCK</v>
      </c>
      <c r="Y29" s="11">
        <f ca="1">IF(Tabla1[[#This Row],[ABC]]="C",0,ROUNDUP(VLOOKUP(Tabla1[[#This Row],[ABC]],$F$11:$J$12,MATCH(Y$15,$F$10:$J$10,0),0)*Tabla1[[#This Row],[VENTA POR DÍA]],0))</f>
        <v>22</v>
      </c>
      <c r="Z29" s="11">
        <f ca="1">IF(Tabla1[[#This Row],[ABC]]="C",0,ROUNDUP(VLOOKUP(Tabla1[[#This Row],[ABC]],$F$11:$J$12,MATCH(Z$15,$F$10:$J$10,0),0)*Tabla1[[#This Row],[VENTA POR DÍA]],0))</f>
        <v>212</v>
      </c>
    </row>
    <row r="30" spans="2:26" x14ac:dyDescent="0.2">
      <c r="B30" s="2">
        <v>348369</v>
      </c>
      <c r="C30" s="2" t="s">
        <v>35</v>
      </c>
      <c r="D30" s="2" t="s">
        <v>34</v>
      </c>
      <c r="E30" s="3" t="s">
        <v>6</v>
      </c>
      <c r="F30" s="16">
        <f t="shared" ca="1" si="0"/>
        <v>7</v>
      </c>
      <c r="G30" s="17">
        <f t="shared" ca="1" si="1"/>
        <v>20</v>
      </c>
      <c r="H30" s="36" t="str">
        <f>IFERROR(VLOOKUP(Tabla1[[#This Row],[COD PRODUCTO]],Tabla13[#All],9,0),"C")</f>
        <v>C</v>
      </c>
      <c r="I30" s="11">
        <f t="shared" ca="1" si="3"/>
        <v>499</v>
      </c>
      <c r="J30" s="11">
        <f t="shared" ca="1" si="3"/>
        <v>387</v>
      </c>
      <c r="K30" s="11">
        <f t="shared" ca="1" si="3"/>
        <v>801</v>
      </c>
      <c r="L30" s="11">
        <f t="shared" ca="1" si="3"/>
        <v>73</v>
      </c>
      <c r="M30" s="11">
        <f t="shared" ca="1" si="3"/>
        <v>872</v>
      </c>
      <c r="N30" s="11">
        <f t="shared" ca="1" si="3"/>
        <v>768</v>
      </c>
      <c r="O30" s="11">
        <f t="shared" ca="1" si="3"/>
        <v>517</v>
      </c>
      <c r="P30" s="11">
        <f t="shared" ca="1" si="3"/>
        <v>904</v>
      </c>
      <c r="Q30" s="11">
        <f t="shared" ca="1" si="3"/>
        <v>376</v>
      </c>
      <c r="R30" s="11">
        <f t="shared" ca="1" si="3"/>
        <v>921</v>
      </c>
      <c r="S30" s="11">
        <f t="shared" ca="1" si="3"/>
        <v>89</v>
      </c>
      <c r="T30" s="11">
        <f t="shared" ca="1" si="3"/>
        <v>571</v>
      </c>
      <c r="U30" s="11">
        <f ca="1">IF($B$9=1,AVERAGE(Tabla1[[#This Row],[OCT]:[DIC]]),IF($B$9=2,AVERAGE(Tabla1[[#This Row],[JUL]:[DIC]]),AVERAGE(Tabla1[[#This Row],[ENE]:[DIC]])))</f>
        <v>527</v>
      </c>
      <c r="V30" s="11">
        <f ca="1">+Tabla1[[#This Row],[PROMEDIO VENTA (UNDS)]]/30</f>
        <v>17.566666666666666</v>
      </c>
      <c r="W30" s="11">
        <f ca="1">+Tabla1[[#This Row],[VENTA POR DÍA]]*Tabla1[[#This Row],[LEAD TIME (Días)]]</f>
        <v>351.33333333333331</v>
      </c>
      <c r="X30" s="11" t="str">
        <f>IF(Tabla1[[#This Row],[ABC]]="C","A PEDIDO","STOCK")</f>
        <v>A PEDIDO</v>
      </c>
      <c r="Y30" s="11">
        <f>IF(Tabla1[[#This Row],[ABC]]="C",0,ROUNDUP(VLOOKUP(Tabla1[[#This Row],[ABC]],$F$11:$J$12,MATCH(Y$15,$F$10:$J$10,0),0)*Tabla1[[#This Row],[VENTA POR DÍA]],0))</f>
        <v>0</v>
      </c>
      <c r="Z30" s="11">
        <f>IF(Tabla1[[#This Row],[ABC]]="C",0,ROUNDUP(VLOOKUP(Tabla1[[#This Row],[ABC]],$F$11:$J$12,MATCH(Z$15,$F$10:$J$10,0),0)*Tabla1[[#This Row],[VENTA POR DÍA]],0))</f>
        <v>0</v>
      </c>
    </row>
    <row r="31" spans="2:26" x14ac:dyDescent="0.2">
      <c r="B31" s="2">
        <v>347824</v>
      </c>
      <c r="C31" s="2" t="s">
        <v>83</v>
      </c>
      <c r="D31" s="2" t="s">
        <v>34</v>
      </c>
      <c r="E31" s="3" t="s">
        <v>6</v>
      </c>
      <c r="F31" s="16">
        <f t="shared" ca="1" si="0"/>
        <v>40</v>
      </c>
      <c r="G31" s="17">
        <f t="shared" ca="1" si="1"/>
        <v>11</v>
      </c>
      <c r="H31" s="36" t="str">
        <f>IFERROR(VLOOKUP(Tabla1[[#This Row],[COD PRODUCTO]],Tabla13[#All],9,0),"C")</f>
        <v>C</v>
      </c>
      <c r="I31" s="11">
        <f t="shared" ca="1" si="3"/>
        <v>793</v>
      </c>
      <c r="J31" s="11">
        <f t="shared" ca="1" si="3"/>
        <v>79</v>
      </c>
      <c r="K31" s="11">
        <f t="shared" ca="1" si="3"/>
        <v>438</v>
      </c>
      <c r="L31" s="11">
        <f t="shared" ca="1" si="3"/>
        <v>-10</v>
      </c>
      <c r="M31" s="11">
        <f t="shared" ca="1" si="3"/>
        <v>741</v>
      </c>
      <c r="N31" s="11">
        <f t="shared" ca="1" si="3"/>
        <v>68</v>
      </c>
      <c r="O31" s="11">
        <f t="shared" ca="1" si="3"/>
        <v>671</v>
      </c>
      <c r="P31" s="11">
        <f t="shared" ca="1" si="3"/>
        <v>927</v>
      </c>
      <c r="Q31" s="11">
        <f t="shared" ca="1" si="3"/>
        <v>198</v>
      </c>
      <c r="R31" s="11">
        <f t="shared" ca="1" si="3"/>
        <v>736</v>
      </c>
      <c r="S31" s="11">
        <f t="shared" ca="1" si="3"/>
        <v>372</v>
      </c>
      <c r="T31" s="11">
        <f t="shared" ca="1" si="3"/>
        <v>271</v>
      </c>
      <c r="U31" s="11">
        <f ca="1">IF($B$9=1,AVERAGE(Tabla1[[#This Row],[OCT]:[DIC]]),IF($B$9=2,AVERAGE(Tabla1[[#This Row],[JUL]:[DIC]]),AVERAGE(Tabla1[[#This Row],[ENE]:[DIC]])))</f>
        <v>459.66666666666669</v>
      </c>
      <c r="V31" s="11">
        <f ca="1">+Tabla1[[#This Row],[PROMEDIO VENTA (UNDS)]]/30</f>
        <v>15.322222222222223</v>
      </c>
      <c r="W31" s="11">
        <f ca="1">+Tabla1[[#This Row],[VENTA POR DÍA]]*Tabla1[[#This Row],[LEAD TIME (Días)]]</f>
        <v>168.54444444444445</v>
      </c>
      <c r="X31" s="11" t="str">
        <f>IF(Tabla1[[#This Row],[ABC]]="C","A PEDIDO","STOCK")</f>
        <v>A PEDIDO</v>
      </c>
      <c r="Y31" s="11">
        <f>IF(Tabla1[[#This Row],[ABC]]="C",0,ROUNDUP(VLOOKUP(Tabla1[[#This Row],[ABC]],$F$11:$J$12,MATCH(Y$15,$F$10:$J$10,0),0)*Tabla1[[#This Row],[VENTA POR DÍA]],0))</f>
        <v>0</v>
      </c>
      <c r="Z31" s="11">
        <f>IF(Tabla1[[#This Row],[ABC]]="C",0,ROUNDUP(VLOOKUP(Tabla1[[#This Row],[ABC]],$F$11:$J$12,MATCH(Z$15,$F$10:$J$10,0),0)*Tabla1[[#This Row],[VENTA POR DÍA]],0))</f>
        <v>0</v>
      </c>
    </row>
    <row r="32" spans="2:26" x14ac:dyDescent="0.2">
      <c r="B32" s="2">
        <v>347969</v>
      </c>
      <c r="C32" s="2" t="s">
        <v>133</v>
      </c>
      <c r="D32" s="2" t="s">
        <v>34</v>
      </c>
      <c r="E32" s="3" t="s">
        <v>6</v>
      </c>
      <c r="F32" s="16">
        <f t="shared" ca="1" si="0"/>
        <v>15</v>
      </c>
      <c r="G32" s="17">
        <f t="shared" ca="1" si="1"/>
        <v>11</v>
      </c>
      <c r="H32" s="36" t="str">
        <f>IFERROR(VLOOKUP(Tabla1[[#This Row],[COD PRODUCTO]],Tabla13[#All],9,0),"C")</f>
        <v>C</v>
      </c>
      <c r="I32" s="11">
        <f t="shared" ca="1" si="3"/>
        <v>330</v>
      </c>
      <c r="J32" s="11">
        <f t="shared" ca="1" si="3"/>
        <v>769</v>
      </c>
      <c r="K32" s="11">
        <f t="shared" ca="1" si="3"/>
        <v>874</v>
      </c>
      <c r="L32" s="11">
        <f t="shared" ca="1" si="3"/>
        <v>-43</v>
      </c>
      <c r="M32" s="11">
        <f t="shared" ca="1" si="3"/>
        <v>889</v>
      </c>
      <c r="N32" s="11">
        <f t="shared" ca="1" si="3"/>
        <v>-53</v>
      </c>
      <c r="O32" s="11">
        <f t="shared" ca="1" si="3"/>
        <v>153</v>
      </c>
      <c r="P32" s="11">
        <f t="shared" ca="1" si="3"/>
        <v>719</v>
      </c>
      <c r="Q32" s="11">
        <f t="shared" ca="1" si="3"/>
        <v>-83</v>
      </c>
      <c r="R32" s="11">
        <f t="shared" ca="1" si="3"/>
        <v>610</v>
      </c>
      <c r="S32" s="11">
        <f t="shared" ca="1" si="3"/>
        <v>258</v>
      </c>
      <c r="T32" s="11">
        <f t="shared" ca="1" si="3"/>
        <v>113</v>
      </c>
      <c r="U32" s="11">
        <f ca="1">IF($B$9=1,AVERAGE(Tabla1[[#This Row],[OCT]:[DIC]]),IF($B$9=2,AVERAGE(Tabla1[[#This Row],[JUL]:[DIC]]),AVERAGE(Tabla1[[#This Row],[ENE]:[DIC]])))</f>
        <v>327</v>
      </c>
      <c r="V32" s="11">
        <f ca="1">+Tabla1[[#This Row],[PROMEDIO VENTA (UNDS)]]/30</f>
        <v>10.9</v>
      </c>
      <c r="W32" s="11">
        <f ca="1">+Tabla1[[#This Row],[VENTA POR DÍA]]*Tabla1[[#This Row],[LEAD TIME (Días)]]</f>
        <v>119.9</v>
      </c>
      <c r="X32" s="11" t="str">
        <f>IF(Tabla1[[#This Row],[ABC]]="C","A PEDIDO","STOCK")</f>
        <v>A PEDIDO</v>
      </c>
      <c r="Y32" s="11">
        <f>IF(Tabla1[[#This Row],[ABC]]="C",0,ROUNDUP(VLOOKUP(Tabla1[[#This Row],[ABC]],$F$11:$J$12,MATCH(Y$15,$F$10:$J$10,0),0)*Tabla1[[#This Row],[VENTA POR DÍA]],0))</f>
        <v>0</v>
      </c>
      <c r="Z32" s="11">
        <f>IF(Tabla1[[#This Row],[ABC]]="C",0,ROUNDUP(VLOOKUP(Tabla1[[#This Row],[ABC]],$F$11:$J$12,MATCH(Z$15,$F$10:$J$10,0),0)*Tabla1[[#This Row],[VENTA POR DÍA]],0))</f>
        <v>0</v>
      </c>
    </row>
    <row r="33" spans="2:26" x14ac:dyDescent="0.2">
      <c r="B33" s="2">
        <v>347831</v>
      </c>
      <c r="C33" s="2" t="s">
        <v>152</v>
      </c>
      <c r="D33" s="2" t="s">
        <v>34</v>
      </c>
      <c r="E33" s="3" t="s">
        <v>6</v>
      </c>
      <c r="F33" s="16">
        <f t="shared" ca="1" si="0"/>
        <v>10</v>
      </c>
      <c r="G33" s="17">
        <f t="shared" ca="1" si="1"/>
        <v>23</v>
      </c>
      <c r="H33" s="36" t="str">
        <f>IFERROR(VLOOKUP(Tabla1[[#This Row],[COD PRODUCTO]],Tabla13[#All],9,0),"C")</f>
        <v>A</v>
      </c>
      <c r="I33" s="11">
        <f t="shared" ca="1" si="3"/>
        <v>765</v>
      </c>
      <c r="J33" s="11">
        <f t="shared" ca="1" si="3"/>
        <v>794</v>
      </c>
      <c r="K33" s="11">
        <f t="shared" ca="1" si="3"/>
        <v>740</v>
      </c>
      <c r="L33" s="11">
        <f t="shared" ca="1" si="3"/>
        <v>633</v>
      </c>
      <c r="M33" s="11">
        <f t="shared" ca="1" si="3"/>
        <v>488</v>
      </c>
      <c r="N33" s="11">
        <f t="shared" ca="1" si="3"/>
        <v>32</v>
      </c>
      <c r="O33" s="11">
        <f t="shared" ca="1" si="3"/>
        <v>659</v>
      </c>
      <c r="P33" s="11">
        <f t="shared" ca="1" si="3"/>
        <v>737</v>
      </c>
      <c r="Q33" s="11">
        <f t="shared" ca="1" si="3"/>
        <v>480</v>
      </c>
      <c r="R33" s="11">
        <f t="shared" ca="1" si="3"/>
        <v>-41</v>
      </c>
      <c r="S33" s="11">
        <f t="shared" ca="1" si="3"/>
        <v>885</v>
      </c>
      <c r="T33" s="11">
        <f t="shared" ca="1" si="3"/>
        <v>1000</v>
      </c>
      <c r="U33" s="11">
        <f ca="1">IF($B$9=1,AVERAGE(Tabla1[[#This Row],[OCT]:[DIC]]),IF($B$9=2,AVERAGE(Tabla1[[#This Row],[JUL]:[DIC]]),AVERAGE(Tabla1[[#This Row],[ENE]:[DIC]])))</f>
        <v>614.66666666666663</v>
      </c>
      <c r="V33" s="11">
        <f ca="1">+Tabla1[[#This Row],[PROMEDIO VENTA (UNDS)]]/30</f>
        <v>20.488888888888887</v>
      </c>
      <c r="W33" s="11">
        <f ca="1">+Tabla1[[#This Row],[VENTA POR DÍA]]*Tabla1[[#This Row],[LEAD TIME (Días)]]</f>
        <v>471.24444444444441</v>
      </c>
      <c r="X33" s="11" t="str">
        <f>IF(Tabla1[[#This Row],[ABC]]="C","A PEDIDO","STOCK")</f>
        <v>STOCK</v>
      </c>
      <c r="Y33" s="11">
        <f ca="1">IF(Tabla1[[#This Row],[ABC]]="C",0,ROUNDUP(VLOOKUP(Tabla1[[#This Row],[ABC]],$F$11:$J$12,MATCH(Y$15,$F$10:$J$10,0),0)*Tabla1[[#This Row],[VENTA POR DÍA]],0))</f>
        <v>61</v>
      </c>
      <c r="Z33" s="11">
        <f ca="1">IF(Tabla1[[#This Row],[ABC]]="C",0,ROUNDUP(VLOOKUP(Tabla1[[#This Row],[ABC]],$F$11:$J$12,MATCH(Z$15,$F$10:$J$10,0),0)*Tabla1[[#This Row],[VENTA POR DÍA]],0))</f>
        <v>598</v>
      </c>
    </row>
    <row r="34" spans="2:26" x14ac:dyDescent="0.2">
      <c r="B34" s="2">
        <v>347967</v>
      </c>
      <c r="C34" s="2" t="s">
        <v>133</v>
      </c>
      <c r="D34" s="2" t="s">
        <v>34</v>
      </c>
      <c r="E34" s="3" t="s">
        <v>6</v>
      </c>
      <c r="F34" s="16">
        <f t="shared" ca="1" si="0"/>
        <v>23</v>
      </c>
      <c r="G34" s="17">
        <f t="shared" ca="1" si="1"/>
        <v>10</v>
      </c>
      <c r="H34" s="36" t="str">
        <f>IFERROR(VLOOKUP(Tabla1[[#This Row],[COD PRODUCTO]],Tabla13[#All],9,0),"C")</f>
        <v>C</v>
      </c>
      <c r="I34" s="11">
        <f t="shared" ca="1" si="3"/>
        <v>-10</v>
      </c>
      <c r="J34" s="11">
        <f t="shared" ca="1" si="3"/>
        <v>222</v>
      </c>
      <c r="K34" s="11">
        <f t="shared" ca="1" si="3"/>
        <v>400</v>
      </c>
      <c r="L34" s="11">
        <f t="shared" ca="1" si="3"/>
        <v>706</v>
      </c>
      <c r="M34" s="11">
        <f t="shared" ca="1" si="3"/>
        <v>-36</v>
      </c>
      <c r="N34" s="11">
        <f t="shared" ca="1" si="3"/>
        <v>723</v>
      </c>
      <c r="O34" s="11">
        <f t="shared" ca="1" si="3"/>
        <v>81</v>
      </c>
      <c r="P34" s="11">
        <f t="shared" ca="1" si="3"/>
        <v>315</v>
      </c>
      <c r="Q34" s="11">
        <f t="shared" ca="1" si="3"/>
        <v>711</v>
      </c>
      <c r="R34" s="11">
        <f t="shared" ca="1" si="3"/>
        <v>463</v>
      </c>
      <c r="S34" s="11">
        <f t="shared" ca="1" si="3"/>
        <v>608</v>
      </c>
      <c r="T34" s="11">
        <f t="shared" ca="1" si="3"/>
        <v>120</v>
      </c>
      <c r="U34" s="11">
        <f ca="1">IF($B$9=1,AVERAGE(Tabla1[[#This Row],[OCT]:[DIC]]),IF($B$9=2,AVERAGE(Tabla1[[#This Row],[JUL]:[DIC]]),AVERAGE(Tabla1[[#This Row],[ENE]:[DIC]])))</f>
        <v>397</v>
      </c>
      <c r="V34" s="11">
        <f ca="1">+Tabla1[[#This Row],[PROMEDIO VENTA (UNDS)]]/30</f>
        <v>13.233333333333333</v>
      </c>
      <c r="W34" s="11">
        <f ca="1">+Tabla1[[#This Row],[VENTA POR DÍA]]*Tabla1[[#This Row],[LEAD TIME (Días)]]</f>
        <v>132.33333333333331</v>
      </c>
      <c r="X34" s="11" t="str">
        <f>IF(Tabla1[[#This Row],[ABC]]="C","A PEDIDO","STOCK")</f>
        <v>A PEDIDO</v>
      </c>
      <c r="Y34" s="11">
        <f>IF(Tabla1[[#This Row],[ABC]]="C",0,ROUNDUP(VLOOKUP(Tabla1[[#This Row],[ABC]],$F$11:$J$12,MATCH(Y$15,$F$10:$J$10,0),0)*Tabla1[[#This Row],[VENTA POR DÍA]],0))</f>
        <v>0</v>
      </c>
      <c r="Z34" s="11">
        <f>IF(Tabla1[[#This Row],[ABC]]="C",0,ROUNDUP(VLOOKUP(Tabla1[[#This Row],[ABC]],$F$11:$J$12,MATCH(Z$15,$F$10:$J$10,0),0)*Tabla1[[#This Row],[VENTA POR DÍA]],0))</f>
        <v>0</v>
      </c>
    </row>
    <row r="35" spans="2:26" x14ac:dyDescent="0.2">
      <c r="B35" s="2">
        <v>348370</v>
      </c>
      <c r="C35" s="2" t="s">
        <v>35</v>
      </c>
      <c r="D35" s="2" t="s">
        <v>34</v>
      </c>
      <c r="E35" s="3" t="s">
        <v>6</v>
      </c>
      <c r="F35" s="16">
        <f t="shared" ca="1" si="0"/>
        <v>24</v>
      </c>
      <c r="G35" s="17">
        <f t="shared" ca="1" si="1"/>
        <v>28</v>
      </c>
      <c r="H35" s="36" t="str">
        <f>IFERROR(VLOOKUP(Tabla1[[#This Row],[COD PRODUCTO]],Tabla13[#All],9,0),"C")</f>
        <v>A</v>
      </c>
      <c r="I35" s="11">
        <f t="shared" ca="1" si="3"/>
        <v>523</v>
      </c>
      <c r="J35" s="11">
        <f t="shared" ca="1" si="3"/>
        <v>139</v>
      </c>
      <c r="K35" s="11">
        <f t="shared" ca="1" si="3"/>
        <v>777</v>
      </c>
      <c r="L35" s="11">
        <f t="shared" ca="1" si="3"/>
        <v>-55</v>
      </c>
      <c r="M35" s="11">
        <f t="shared" ca="1" si="3"/>
        <v>40</v>
      </c>
      <c r="N35" s="11">
        <f t="shared" ca="1" si="3"/>
        <v>630</v>
      </c>
      <c r="O35" s="11">
        <f t="shared" ca="1" si="3"/>
        <v>56</v>
      </c>
      <c r="P35" s="11">
        <f t="shared" ca="1" si="3"/>
        <v>510</v>
      </c>
      <c r="Q35" s="11">
        <f t="shared" ca="1" si="3"/>
        <v>-87</v>
      </c>
      <c r="R35" s="11">
        <f t="shared" ca="1" si="3"/>
        <v>321</v>
      </c>
      <c r="S35" s="11">
        <f t="shared" ca="1" si="3"/>
        <v>664</v>
      </c>
      <c r="T35" s="11">
        <f t="shared" ca="1" si="3"/>
        <v>5</v>
      </c>
      <c r="U35" s="11">
        <f ca="1">IF($B$9=1,AVERAGE(Tabla1[[#This Row],[OCT]:[DIC]]),IF($B$9=2,AVERAGE(Tabla1[[#This Row],[JUL]:[DIC]]),AVERAGE(Tabla1[[#This Row],[ENE]:[DIC]])))</f>
        <v>330</v>
      </c>
      <c r="V35" s="11">
        <f ca="1">+Tabla1[[#This Row],[PROMEDIO VENTA (UNDS)]]/30</f>
        <v>11</v>
      </c>
      <c r="W35" s="11">
        <f ca="1">+Tabla1[[#This Row],[VENTA POR DÍA]]*Tabla1[[#This Row],[LEAD TIME (Días)]]</f>
        <v>308</v>
      </c>
      <c r="X35" s="11" t="str">
        <f>IF(Tabla1[[#This Row],[ABC]]="C","A PEDIDO","STOCK")</f>
        <v>STOCK</v>
      </c>
      <c r="Y35" s="11">
        <f ca="1">IF(Tabla1[[#This Row],[ABC]]="C",0,ROUNDUP(VLOOKUP(Tabla1[[#This Row],[ABC]],$F$11:$J$12,MATCH(Y$15,$F$10:$J$10,0),0)*Tabla1[[#This Row],[VENTA POR DÍA]],0))</f>
        <v>33</v>
      </c>
      <c r="Z35" s="11">
        <f ca="1">IF(Tabla1[[#This Row],[ABC]]="C",0,ROUNDUP(VLOOKUP(Tabla1[[#This Row],[ABC]],$F$11:$J$12,MATCH(Z$15,$F$10:$J$10,0),0)*Tabla1[[#This Row],[VENTA POR DÍA]],0))</f>
        <v>321</v>
      </c>
    </row>
    <row r="36" spans="2:26" x14ac:dyDescent="0.2">
      <c r="B36" s="2">
        <v>353562</v>
      </c>
      <c r="C36" s="2" t="s">
        <v>133</v>
      </c>
      <c r="D36" s="2" t="s">
        <v>34</v>
      </c>
      <c r="E36" s="3" t="s">
        <v>6</v>
      </c>
      <c r="F36" s="16">
        <f t="shared" ca="1" si="0"/>
        <v>17</v>
      </c>
      <c r="G36" s="17">
        <f t="shared" ca="1" si="1"/>
        <v>25</v>
      </c>
      <c r="H36" s="36" t="str">
        <f>IFERROR(VLOOKUP(Tabla1[[#This Row],[COD PRODUCTO]],Tabla13[#All],9,0),"C")</f>
        <v>C</v>
      </c>
      <c r="I36" s="11">
        <f t="shared" ref="I36:T45" ca="1" si="4">RANDBETWEEN(-100,1000)</f>
        <v>481</v>
      </c>
      <c r="J36" s="11">
        <f t="shared" ca="1" si="4"/>
        <v>307</v>
      </c>
      <c r="K36" s="11">
        <f t="shared" ca="1" si="4"/>
        <v>257</v>
      </c>
      <c r="L36" s="11">
        <f t="shared" ca="1" si="4"/>
        <v>181</v>
      </c>
      <c r="M36" s="11">
        <f t="shared" ca="1" si="4"/>
        <v>712</v>
      </c>
      <c r="N36" s="11">
        <f t="shared" ca="1" si="4"/>
        <v>765</v>
      </c>
      <c r="O36" s="11">
        <f t="shared" ca="1" si="4"/>
        <v>486</v>
      </c>
      <c r="P36" s="11">
        <f t="shared" ca="1" si="4"/>
        <v>54</v>
      </c>
      <c r="Q36" s="11">
        <f t="shared" ca="1" si="4"/>
        <v>689</v>
      </c>
      <c r="R36" s="11">
        <f t="shared" ca="1" si="4"/>
        <v>-83</v>
      </c>
      <c r="S36" s="11">
        <f t="shared" ca="1" si="4"/>
        <v>883</v>
      </c>
      <c r="T36" s="11">
        <f t="shared" ca="1" si="4"/>
        <v>779</v>
      </c>
      <c r="U36" s="11">
        <f ca="1">IF($B$9=1,AVERAGE(Tabla1[[#This Row],[OCT]:[DIC]]),IF($B$9=2,AVERAGE(Tabla1[[#This Row],[JUL]:[DIC]]),AVERAGE(Tabla1[[#This Row],[ENE]:[DIC]])))</f>
        <v>526.33333333333337</v>
      </c>
      <c r="V36" s="11">
        <f ca="1">+Tabla1[[#This Row],[PROMEDIO VENTA (UNDS)]]/30</f>
        <v>17.544444444444444</v>
      </c>
      <c r="W36" s="11">
        <f ca="1">+Tabla1[[#This Row],[VENTA POR DÍA]]*Tabla1[[#This Row],[LEAD TIME (Días)]]</f>
        <v>438.61111111111109</v>
      </c>
      <c r="X36" s="11" t="str">
        <f>IF(Tabla1[[#This Row],[ABC]]="C","A PEDIDO","STOCK")</f>
        <v>A PEDIDO</v>
      </c>
      <c r="Y36" s="11">
        <f>IF(Tabla1[[#This Row],[ABC]]="C",0,ROUNDUP(VLOOKUP(Tabla1[[#This Row],[ABC]],$F$11:$J$12,MATCH(Y$15,$F$10:$J$10,0),0)*Tabla1[[#This Row],[VENTA POR DÍA]],0))</f>
        <v>0</v>
      </c>
      <c r="Z36" s="11">
        <f>IF(Tabla1[[#This Row],[ABC]]="C",0,ROUNDUP(VLOOKUP(Tabla1[[#This Row],[ABC]],$F$11:$J$12,MATCH(Z$15,$F$10:$J$10,0),0)*Tabla1[[#This Row],[VENTA POR DÍA]],0))</f>
        <v>0</v>
      </c>
    </row>
    <row r="37" spans="2:26" x14ac:dyDescent="0.2">
      <c r="B37" s="2">
        <v>347829</v>
      </c>
      <c r="C37" s="2" t="s">
        <v>152</v>
      </c>
      <c r="D37" s="2" t="s">
        <v>34</v>
      </c>
      <c r="E37" s="3" t="s">
        <v>6</v>
      </c>
      <c r="F37" s="16">
        <f t="shared" ca="1" si="0"/>
        <v>30</v>
      </c>
      <c r="G37" s="17">
        <f t="shared" ca="1" si="1"/>
        <v>6</v>
      </c>
      <c r="H37" s="36" t="str">
        <f>IFERROR(VLOOKUP(Tabla1[[#This Row],[COD PRODUCTO]],Tabla13[#All],9,0),"C")</f>
        <v>C</v>
      </c>
      <c r="I37" s="11">
        <f t="shared" ca="1" si="4"/>
        <v>609</v>
      </c>
      <c r="J37" s="11">
        <f t="shared" ca="1" si="4"/>
        <v>836</v>
      </c>
      <c r="K37" s="11">
        <f t="shared" ca="1" si="4"/>
        <v>245</v>
      </c>
      <c r="L37" s="11">
        <f t="shared" ca="1" si="4"/>
        <v>14</v>
      </c>
      <c r="M37" s="11">
        <f t="shared" ca="1" si="4"/>
        <v>515</v>
      </c>
      <c r="N37" s="11">
        <f t="shared" ca="1" si="4"/>
        <v>327</v>
      </c>
      <c r="O37" s="11">
        <f t="shared" ca="1" si="4"/>
        <v>771</v>
      </c>
      <c r="P37" s="11">
        <f t="shared" ca="1" si="4"/>
        <v>852</v>
      </c>
      <c r="Q37" s="11">
        <f t="shared" ca="1" si="4"/>
        <v>716</v>
      </c>
      <c r="R37" s="11">
        <f t="shared" ca="1" si="4"/>
        <v>620</v>
      </c>
      <c r="S37" s="11">
        <f t="shared" ca="1" si="4"/>
        <v>586</v>
      </c>
      <c r="T37" s="11">
        <f t="shared" ca="1" si="4"/>
        <v>996</v>
      </c>
      <c r="U37" s="11">
        <f ca="1">IF($B$9=1,AVERAGE(Tabla1[[#This Row],[OCT]:[DIC]]),IF($B$9=2,AVERAGE(Tabla1[[#This Row],[JUL]:[DIC]]),AVERAGE(Tabla1[[#This Row],[ENE]:[DIC]])))</f>
        <v>734</v>
      </c>
      <c r="V37" s="11">
        <f ca="1">+Tabla1[[#This Row],[PROMEDIO VENTA (UNDS)]]/30</f>
        <v>24.466666666666665</v>
      </c>
      <c r="W37" s="11">
        <f ca="1">+Tabla1[[#This Row],[VENTA POR DÍA]]*Tabla1[[#This Row],[LEAD TIME (Días)]]</f>
        <v>146.79999999999998</v>
      </c>
      <c r="X37" s="11" t="str">
        <f>IF(Tabla1[[#This Row],[ABC]]="C","A PEDIDO","STOCK")</f>
        <v>A PEDIDO</v>
      </c>
      <c r="Y37" s="11">
        <f>IF(Tabla1[[#This Row],[ABC]]="C",0,ROUNDUP(VLOOKUP(Tabla1[[#This Row],[ABC]],$F$11:$J$12,MATCH(Y$15,$F$10:$J$10,0),0)*Tabla1[[#This Row],[VENTA POR DÍA]],0))</f>
        <v>0</v>
      </c>
      <c r="Z37" s="11">
        <f>IF(Tabla1[[#This Row],[ABC]]="C",0,ROUNDUP(VLOOKUP(Tabla1[[#This Row],[ABC]],$F$11:$J$12,MATCH(Z$15,$F$10:$J$10,0),0)*Tabla1[[#This Row],[VENTA POR DÍA]],0))</f>
        <v>0</v>
      </c>
    </row>
    <row r="38" spans="2:26" x14ac:dyDescent="0.2">
      <c r="B38" s="2">
        <v>347687</v>
      </c>
      <c r="C38" s="2" t="s">
        <v>291</v>
      </c>
      <c r="D38" s="2" t="s">
        <v>34</v>
      </c>
      <c r="E38" s="3" t="s">
        <v>6</v>
      </c>
      <c r="F38" s="16">
        <f t="shared" ca="1" si="0"/>
        <v>47</v>
      </c>
      <c r="G38" s="17">
        <f t="shared" ca="1" si="1"/>
        <v>26</v>
      </c>
      <c r="H38" s="36" t="str">
        <f>IFERROR(VLOOKUP(Tabla1[[#This Row],[COD PRODUCTO]],Tabla13[#All],9,0),"C")</f>
        <v>C</v>
      </c>
      <c r="I38" s="11">
        <f t="shared" ca="1" si="4"/>
        <v>829</v>
      </c>
      <c r="J38" s="11">
        <f t="shared" ca="1" si="4"/>
        <v>794</v>
      </c>
      <c r="K38" s="11">
        <f t="shared" ca="1" si="4"/>
        <v>263</v>
      </c>
      <c r="L38" s="11">
        <f t="shared" ca="1" si="4"/>
        <v>499</v>
      </c>
      <c r="M38" s="11">
        <f t="shared" ca="1" si="4"/>
        <v>448</v>
      </c>
      <c r="N38" s="11">
        <f t="shared" ca="1" si="4"/>
        <v>163</v>
      </c>
      <c r="O38" s="11">
        <f t="shared" ca="1" si="4"/>
        <v>337</v>
      </c>
      <c r="P38" s="11">
        <f t="shared" ca="1" si="4"/>
        <v>462</v>
      </c>
      <c r="Q38" s="11">
        <f t="shared" ca="1" si="4"/>
        <v>507</v>
      </c>
      <c r="R38" s="11">
        <f t="shared" ca="1" si="4"/>
        <v>467</v>
      </c>
      <c r="S38" s="11">
        <f t="shared" ca="1" si="4"/>
        <v>778</v>
      </c>
      <c r="T38" s="11">
        <f t="shared" ca="1" si="4"/>
        <v>558</v>
      </c>
      <c r="U38" s="11">
        <f ca="1">IF($B$9=1,AVERAGE(Tabla1[[#This Row],[OCT]:[DIC]]),IF($B$9=2,AVERAGE(Tabla1[[#This Row],[JUL]:[DIC]]),AVERAGE(Tabla1[[#This Row],[ENE]:[DIC]])))</f>
        <v>601</v>
      </c>
      <c r="V38" s="11">
        <f ca="1">+Tabla1[[#This Row],[PROMEDIO VENTA (UNDS)]]/30</f>
        <v>20.033333333333335</v>
      </c>
      <c r="W38" s="11">
        <f ca="1">+Tabla1[[#This Row],[VENTA POR DÍA]]*Tabla1[[#This Row],[LEAD TIME (Días)]]</f>
        <v>520.86666666666667</v>
      </c>
      <c r="X38" s="11" t="str">
        <f>IF(Tabla1[[#This Row],[ABC]]="C","A PEDIDO","STOCK")</f>
        <v>A PEDIDO</v>
      </c>
      <c r="Y38" s="11">
        <f>IF(Tabla1[[#This Row],[ABC]]="C",0,ROUNDUP(VLOOKUP(Tabla1[[#This Row],[ABC]],$F$11:$J$12,MATCH(Y$15,$F$10:$J$10,0),0)*Tabla1[[#This Row],[VENTA POR DÍA]],0))</f>
        <v>0</v>
      </c>
      <c r="Z38" s="11">
        <f>IF(Tabla1[[#This Row],[ABC]]="C",0,ROUNDUP(VLOOKUP(Tabla1[[#This Row],[ABC]],$F$11:$J$12,MATCH(Z$15,$F$10:$J$10,0),0)*Tabla1[[#This Row],[VENTA POR DÍA]],0))</f>
        <v>0</v>
      </c>
    </row>
    <row r="39" spans="2:26" x14ac:dyDescent="0.2">
      <c r="B39" s="2">
        <v>347683</v>
      </c>
      <c r="C39" s="2" t="s">
        <v>303</v>
      </c>
      <c r="D39" s="2" t="s">
        <v>34</v>
      </c>
      <c r="E39" s="3" t="s">
        <v>6</v>
      </c>
      <c r="F39" s="16">
        <f t="shared" ca="1" si="0"/>
        <v>41</v>
      </c>
      <c r="G39" s="17">
        <f t="shared" ca="1" si="1"/>
        <v>30</v>
      </c>
      <c r="H39" s="36" t="str">
        <f>IFERROR(VLOOKUP(Tabla1[[#This Row],[COD PRODUCTO]],Tabla13[#All],9,0),"C")</f>
        <v>A</v>
      </c>
      <c r="I39" s="11">
        <f t="shared" ca="1" si="4"/>
        <v>21</v>
      </c>
      <c r="J39" s="11">
        <f t="shared" ca="1" si="4"/>
        <v>9</v>
      </c>
      <c r="K39" s="11">
        <f t="shared" ca="1" si="4"/>
        <v>759</v>
      </c>
      <c r="L39" s="11">
        <f t="shared" ca="1" si="4"/>
        <v>60</v>
      </c>
      <c r="M39" s="11">
        <f t="shared" ca="1" si="4"/>
        <v>463</v>
      </c>
      <c r="N39" s="11">
        <f t="shared" ca="1" si="4"/>
        <v>286</v>
      </c>
      <c r="O39" s="11">
        <f t="shared" ca="1" si="4"/>
        <v>986</v>
      </c>
      <c r="P39" s="11">
        <f t="shared" ca="1" si="4"/>
        <v>76</v>
      </c>
      <c r="Q39" s="11">
        <f t="shared" ca="1" si="4"/>
        <v>780</v>
      </c>
      <c r="R39" s="11">
        <f t="shared" ca="1" si="4"/>
        <v>913</v>
      </c>
      <c r="S39" s="11">
        <f t="shared" ca="1" si="4"/>
        <v>955</v>
      </c>
      <c r="T39" s="11">
        <f t="shared" ca="1" si="4"/>
        <v>554</v>
      </c>
      <c r="U39" s="11">
        <f ca="1">IF($B$9=1,AVERAGE(Tabla1[[#This Row],[OCT]:[DIC]]),IF($B$9=2,AVERAGE(Tabla1[[#This Row],[JUL]:[DIC]]),AVERAGE(Tabla1[[#This Row],[ENE]:[DIC]])))</f>
        <v>807.33333333333337</v>
      </c>
      <c r="V39" s="11">
        <f ca="1">+Tabla1[[#This Row],[PROMEDIO VENTA (UNDS)]]/30</f>
        <v>26.911111111111111</v>
      </c>
      <c r="W39" s="11">
        <f ca="1">+Tabla1[[#This Row],[VENTA POR DÍA]]*Tabla1[[#This Row],[LEAD TIME (Días)]]</f>
        <v>807.33333333333337</v>
      </c>
      <c r="X39" s="11" t="str">
        <f>IF(Tabla1[[#This Row],[ABC]]="C","A PEDIDO","STOCK")</f>
        <v>STOCK</v>
      </c>
      <c r="Y39" s="11">
        <f ca="1">IF(Tabla1[[#This Row],[ABC]]="C",0,ROUNDUP(VLOOKUP(Tabla1[[#This Row],[ABC]],$F$11:$J$12,MATCH(Y$15,$F$10:$J$10,0),0)*Tabla1[[#This Row],[VENTA POR DÍA]],0))</f>
        <v>80</v>
      </c>
      <c r="Z39" s="11">
        <f ca="1">IF(Tabla1[[#This Row],[ABC]]="C",0,ROUNDUP(VLOOKUP(Tabla1[[#This Row],[ABC]],$F$11:$J$12,MATCH(Z$15,$F$10:$J$10,0),0)*Tabla1[[#This Row],[VENTA POR DÍA]],0))</f>
        <v>786</v>
      </c>
    </row>
    <row r="40" spans="2:26" x14ac:dyDescent="0.2">
      <c r="B40" s="2">
        <v>347830</v>
      </c>
      <c r="C40" s="2" t="s">
        <v>152</v>
      </c>
      <c r="D40" s="2" t="s">
        <v>34</v>
      </c>
      <c r="E40" s="3" t="s">
        <v>6</v>
      </c>
      <c r="F40" s="16">
        <f t="shared" ca="1" si="0"/>
        <v>50</v>
      </c>
      <c r="G40" s="17">
        <f t="shared" ca="1" si="1"/>
        <v>12</v>
      </c>
      <c r="H40" s="36" t="str">
        <f>IFERROR(VLOOKUP(Tabla1[[#This Row],[COD PRODUCTO]],Tabla13[#All],9,0),"C")</f>
        <v>B</v>
      </c>
      <c r="I40" s="11">
        <f t="shared" ca="1" si="4"/>
        <v>-36</v>
      </c>
      <c r="J40" s="11">
        <f t="shared" ca="1" si="4"/>
        <v>-75</v>
      </c>
      <c r="K40" s="11">
        <f t="shared" ca="1" si="4"/>
        <v>336</v>
      </c>
      <c r="L40" s="11">
        <f t="shared" ca="1" si="4"/>
        <v>506</v>
      </c>
      <c r="M40" s="11">
        <f t="shared" ca="1" si="4"/>
        <v>995</v>
      </c>
      <c r="N40" s="11">
        <f t="shared" ca="1" si="4"/>
        <v>184</v>
      </c>
      <c r="O40" s="11">
        <f t="shared" ca="1" si="4"/>
        <v>365</v>
      </c>
      <c r="P40" s="11">
        <f t="shared" ca="1" si="4"/>
        <v>114</v>
      </c>
      <c r="Q40" s="11">
        <f t="shared" ca="1" si="4"/>
        <v>489</v>
      </c>
      <c r="R40" s="11">
        <f t="shared" ca="1" si="4"/>
        <v>340</v>
      </c>
      <c r="S40" s="11">
        <f t="shared" ca="1" si="4"/>
        <v>71</v>
      </c>
      <c r="T40" s="11">
        <f t="shared" ca="1" si="4"/>
        <v>770</v>
      </c>
      <c r="U40" s="11">
        <f ca="1">IF($B$9=1,AVERAGE(Tabla1[[#This Row],[OCT]:[DIC]]),IF($B$9=2,AVERAGE(Tabla1[[#This Row],[JUL]:[DIC]]),AVERAGE(Tabla1[[#This Row],[ENE]:[DIC]])))</f>
        <v>393.66666666666669</v>
      </c>
      <c r="V40" s="11">
        <f ca="1">+Tabla1[[#This Row],[PROMEDIO VENTA (UNDS)]]/30</f>
        <v>13.122222222222224</v>
      </c>
      <c r="W40" s="11">
        <f ca="1">+Tabla1[[#This Row],[VENTA POR DÍA]]*Tabla1[[#This Row],[LEAD TIME (Días)]]</f>
        <v>157.4666666666667</v>
      </c>
      <c r="X40" s="11" t="str">
        <f>IF(Tabla1[[#This Row],[ABC]]="C","A PEDIDO","STOCK")</f>
        <v>STOCK</v>
      </c>
      <c r="Y40" s="11">
        <f ca="1">IF(Tabla1[[#This Row],[ABC]]="C",0,ROUNDUP(VLOOKUP(Tabla1[[#This Row],[ABC]],$F$11:$J$12,MATCH(Y$15,$F$10:$J$10,0),0)*Tabla1[[#This Row],[VENTA POR DÍA]],0))</f>
        <v>123</v>
      </c>
      <c r="Z40" s="11">
        <f ca="1">IF(Tabla1[[#This Row],[ABC]]="C",0,ROUNDUP(VLOOKUP(Tabla1[[#This Row],[ABC]],$F$11:$J$12,MATCH(Z$15,$F$10:$J$10,0),0)*Tabla1[[#This Row],[VENTA POR DÍA]],0))</f>
        <v>299</v>
      </c>
    </row>
    <row r="41" spans="2:26" x14ac:dyDescent="0.2">
      <c r="B41" s="2">
        <v>347827</v>
      </c>
      <c r="C41" s="2" t="s">
        <v>311</v>
      </c>
      <c r="D41" s="2" t="s">
        <v>34</v>
      </c>
      <c r="E41" s="3" t="s">
        <v>6</v>
      </c>
      <c r="F41" s="16">
        <f t="shared" ca="1" si="0"/>
        <v>14</v>
      </c>
      <c r="G41" s="17">
        <f t="shared" ca="1" si="1"/>
        <v>16</v>
      </c>
      <c r="H41" s="36" t="str">
        <f>IFERROR(VLOOKUP(Tabla1[[#This Row],[COD PRODUCTO]],Tabla13[#All],9,0),"C")</f>
        <v>C</v>
      </c>
      <c r="I41" s="11">
        <f t="shared" ca="1" si="4"/>
        <v>30</v>
      </c>
      <c r="J41" s="11">
        <f t="shared" ca="1" si="4"/>
        <v>-74</v>
      </c>
      <c r="K41" s="11">
        <f t="shared" ca="1" si="4"/>
        <v>22</v>
      </c>
      <c r="L41" s="11">
        <f t="shared" ca="1" si="4"/>
        <v>-48</v>
      </c>
      <c r="M41" s="11">
        <f t="shared" ca="1" si="4"/>
        <v>587</v>
      </c>
      <c r="N41" s="11">
        <f t="shared" ca="1" si="4"/>
        <v>-89</v>
      </c>
      <c r="O41" s="11">
        <f t="shared" ca="1" si="4"/>
        <v>611</v>
      </c>
      <c r="P41" s="11">
        <f t="shared" ca="1" si="4"/>
        <v>677</v>
      </c>
      <c r="Q41" s="11">
        <f t="shared" ca="1" si="4"/>
        <v>-100</v>
      </c>
      <c r="R41" s="11">
        <f t="shared" ca="1" si="4"/>
        <v>976</v>
      </c>
      <c r="S41" s="11">
        <f t="shared" ca="1" si="4"/>
        <v>1</v>
      </c>
      <c r="T41" s="11">
        <f t="shared" ca="1" si="4"/>
        <v>215</v>
      </c>
      <c r="U41" s="11">
        <f ca="1">IF($B$9=1,AVERAGE(Tabla1[[#This Row],[OCT]:[DIC]]),IF($B$9=2,AVERAGE(Tabla1[[#This Row],[JUL]:[DIC]]),AVERAGE(Tabla1[[#This Row],[ENE]:[DIC]])))</f>
        <v>397.33333333333331</v>
      </c>
      <c r="V41" s="11">
        <f ca="1">+Tabla1[[#This Row],[PROMEDIO VENTA (UNDS)]]/30</f>
        <v>13.244444444444444</v>
      </c>
      <c r="W41" s="11">
        <f ca="1">+Tabla1[[#This Row],[VENTA POR DÍA]]*Tabla1[[#This Row],[LEAD TIME (Días)]]</f>
        <v>211.9111111111111</v>
      </c>
      <c r="X41" s="11" t="str">
        <f>IF(Tabla1[[#This Row],[ABC]]="C","A PEDIDO","STOCK")</f>
        <v>A PEDIDO</v>
      </c>
      <c r="Y41" s="11">
        <f>IF(Tabla1[[#This Row],[ABC]]="C",0,ROUNDUP(VLOOKUP(Tabla1[[#This Row],[ABC]],$F$11:$J$12,MATCH(Y$15,$F$10:$J$10,0),0)*Tabla1[[#This Row],[VENTA POR DÍA]],0))</f>
        <v>0</v>
      </c>
      <c r="Z41" s="11">
        <f>IF(Tabla1[[#This Row],[ABC]]="C",0,ROUNDUP(VLOOKUP(Tabla1[[#This Row],[ABC]],$F$11:$J$12,MATCH(Z$15,$F$10:$J$10,0),0)*Tabla1[[#This Row],[VENTA POR DÍA]],0))</f>
        <v>0</v>
      </c>
    </row>
    <row r="42" spans="2:26" x14ac:dyDescent="0.2">
      <c r="B42" s="2">
        <v>347832</v>
      </c>
      <c r="C42" s="2" t="s">
        <v>152</v>
      </c>
      <c r="D42" s="2" t="s">
        <v>34</v>
      </c>
      <c r="E42" s="3" t="s">
        <v>6</v>
      </c>
      <c r="F42" s="16">
        <f t="shared" ca="1" si="0"/>
        <v>43</v>
      </c>
      <c r="G42" s="17">
        <f t="shared" ca="1" si="1"/>
        <v>19</v>
      </c>
      <c r="H42" s="36" t="str">
        <f>IFERROR(VLOOKUP(Tabla1[[#This Row],[COD PRODUCTO]],Tabla13[#All],9,0),"C")</f>
        <v>A</v>
      </c>
      <c r="I42" s="11">
        <f t="shared" ca="1" si="4"/>
        <v>679</v>
      </c>
      <c r="J42" s="11">
        <f t="shared" ca="1" si="4"/>
        <v>657</v>
      </c>
      <c r="K42" s="11">
        <f t="shared" ca="1" si="4"/>
        <v>796</v>
      </c>
      <c r="L42" s="11">
        <f t="shared" ca="1" si="4"/>
        <v>797</v>
      </c>
      <c r="M42" s="11">
        <f t="shared" ca="1" si="4"/>
        <v>865</v>
      </c>
      <c r="N42" s="11">
        <f t="shared" ca="1" si="4"/>
        <v>709</v>
      </c>
      <c r="O42" s="11">
        <f t="shared" ca="1" si="4"/>
        <v>112</v>
      </c>
      <c r="P42" s="11">
        <f t="shared" ca="1" si="4"/>
        <v>439</v>
      </c>
      <c r="Q42" s="11">
        <f t="shared" ca="1" si="4"/>
        <v>382</v>
      </c>
      <c r="R42" s="11">
        <f t="shared" ca="1" si="4"/>
        <v>992</v>
      </c>
      <c r="S42" s="11">
        <f t="shared" ca="1" si="4"/>
        <v>804</v>
      </c>
      <c r="T42" s="11">
        <f t="shared" ca="1" si="4"/>
        <v>576</v>
      </c>
      <c r="U42" s="11">
        <f ca="1">IF($B$9=1,AVERAGE(Tabla1[[#This Row],[OCT]:[DIC]]),IF($B$9=2,AVERAGE(Tabla1[[#This Row],[JUL]:[DIC]]),AVERAGE(Tabla1[[#This Row],[ENE]:[DIC]])))</f>
        <v>790.66666666666663</v>
      </c>
      <c r="V42" s="11">
        <f ca="1">+Tabla1[[#This Row],[PROMEDIO VENTA (UNDS)]]/30</f>
        <v>26.355555555555554</v>
      </c>
      <c r="W42" s="11">
        <f ca="1">+Tabla1[[#This Row],[VENTA POR DÍA]]*Tabla1[[#This Row],[LEAD TIME (Días)]]</f>
        <v>500.75555555555553</v>
      </c>
      <c r="X42" s="11" t="str">
        <f>IF(Tabla1[[#This Row],[ABC]]="C","A PEDIDO","STOCK")</f>
        <v>STOCK</v>
      </c>
      <c r="Y42" s="11">
        <f ca="1">IF(Tabla1[[#This Row],[ABC]]="C",0,ROUNDUP(VLOOKUP(Tabla1[[#This Row],[ABC]],$F$11:$J$12,MATCH(Y$15,$F$10:$J$10,0),0)*Tabla1[[#This Row],[VENTA POR DÍA]],0))</f>
        <v>79</v>
      </c>
      <c r="Z42" s="11">
        <f ca="1">IF(Tabla1[[#This Row],[ABC]]="C",0,ROUNDUP(VLOOKUP(Tabla1[[#This Row],[ABC]],$F$11:$J$12,MATCH(Z$15,$F$10:$J$10,0),0)*Tabla1[[#This Row],[VENTA POR DÍA]],0))</f>
        <v>769</v>
      </c>
    </row>
    <row r="43" spans="2:26" x14ac:dyDescent="0.2">
      <c r="B43" s="2">
        <v>348558</v>
      </c>
      <c r="C43" s="2" t="s">
        <v>376</v>
      </c>
      <c r="D43" s="2" t="s">
        <v>34</v>
      </c>
      <c r="E43" s="3" t="s">
        <v>6</v>
      </c>
      <c r="F43" s="16">
        <f t="shared" ca="1" si="0"/>
        <v>35</v>
      </c>
      <c r="G43" s="17">
        <f t="shared" ca="1" si="1"/>
        <v>5</v>
      </c>
      <c r="H43" s="36" t="str">
        <f>IFERROR(VLOOKUP(Tabla1[[#This Row],[COD PRODUCTO]],Tabla13[#All],9,0),"C")</f>
        <v>A</v>
      </c>
      <c r="I43" s="11">
        <f t="shared" ca="1" si="4"/>
        <v>626</v>
      </c>
      <c r="J43" s="11">
        <f t="shared" ca="1" si="4"/>
        <v>779</v>
      </c>
      <c r="K43" s="11">
        <f t="shared" ca="1" si="4"/>
        <v>474</v>
      </c>
      <c r="L43" s="11">
        <f t="shared" ca="1" si="4"/>
        <v>574</v>
      </c>
      <c r="M43" s="11">
        <f t="shared" ca="1" si="4"/>
        <v>-17</v>
      </c>
      <c r="N43" s="11">
        <f t="shared" ca="1" si="4"/>
        <v>141</v>
      </c>
      <c r="O43" s="11">
        <f t="shared" ca="1" si="4"/>
        <v>891</v>
      </c>
      <c r="P43" s="11">
        <f t="shared" ca="1" si="4"/>
        <v>527</v>
      </c>
      <c r="Q43" s="11">
        <f t="shared" ca="1" si="4"/>
        <v>815</v>
      </c>
      <c r="R43" s="11">
        <f t="shared" ca="1" si="4"/>
        <v>609</v>
      </c>
      <c r="S43" s="11">
        <f t="shared" ca="1" si="4"/>
        <v>679</v>
      </c>
      <c r="T43" s="11">
        <f t="shared" ca="1" si="4"/>
        <v>438</v>
      </c>
      <c r="U43" s="11">
        <f ca="1">IF($B$9=1,AVERAGE(Tabla1[[#This Row],[OCT]:[DIC]]),IF($B$9=2,AVERAGE(Tabla1[[#This Row],[JUL]:[DIC]]),AVERAGE(Tabla1[[#This Row],[ENE]:[DIC]])))</f>
        <v>575.33333333333337</v>
      </c>
      <c r="V43" s="11">
        <f ca="1">+Tabla1[[#This Row],[PROMEDIO VENTA (UNDS)]]/30</f>
        <v>19.177777777777781</v>
      </c>
      <c r="W43" s="11">
        <f ca="1">+Tabla1[[#This Row],[VENTA POR DÍA]]*Tabla1[[#This Row],[LEAD TIME (Días)]]</f>
        <v>95.8888888888889</v>
      </c>
      <c r="X43" s="11" t="str">
        <f>IF(Tabla1[[#This Row],[ABC]]="C","A PEDIDO","STOCK")</f>
        <v>STOCK</v>
      </c>
      <c r="Y43" s="11">
        <f ca="1">IF(Tabla1[[#This Row],[ABC]]="C",0,ROUNDUP(VLOOKUP(Tabla1[[#This Row],[ABC]],$F$11:$J$12,MATCH(Y$15,$F$10:$J$10,0),0)*Tabla1[[#This Row],[VENTA POR DÍA]],0))</f>
        <v>57</v>
      </c>
      <c r="Z43" s="11">
        <f ca="1">IF(Tabla1[[#This Row],[ABC]]="C",0,ROUNDUP(VLOOKUP(Tabla1[[#This Row],[ABC]],$F$11:$J$12,MATCH(Z$15,$F$10:$J$10,0),0)*Tabla1[[#This Row],[VENTA POR DÍA]],0))</f>
        <v>560</v>
      </c>
    </row>
    <row r="44" spans="2:26" x14ac:dyDescent="0.2">
      <c r="B44" s="2">
        <v>347821</v>
      </c>
      <c r="C44" s="2" t="s">
        <v>386</v>
      </c>
      <c r="D44" s="2" t="s">
        <v>34</v>
      </c>
      <c r="E44" s="3" t="s">
        <v>6</v>
      </c>
      <c r="F44" s="16">
        <f t="shared" ca="1" si="0"/>
        <v>22</v>
      </c>
      <c r="G44" s="17">
        <f t="shared" ca="1" si="1"/>
        <v>4</v>
      </c>
      <c r="H44" s="36" t="str">
        <f>IFERROR(VLOOKUP(Tabla1[[#This Row],[COD PRODUCTO]],Tabla13[#All],9,0),"C")</f>
        <v>B</v>
      </c>
      <c r="I44" s="11">
        <f t="shared" ca="1" si="4"/>
        <v>710</v>
      </c>
      <c r="J44" s="11">
        <f t="shared" ca="1" si="4"/>
        <v>783</v>
      </c>
      <c r="K44" s="11">
        <f t="shared" ca="1" si="4"/>
        <v>177</v>
      </c>
      <c r="L44" s="11">
        <f t="shared" ca="1" si="4"/>
        <v>184</v>
      </c>
      <c r="M44" s="11">
        <f t="shared" ca="1" si="4"/>
        <v>17</v>
      </c>
      <c r="N44" s="11">
        <f t="shared" ca="1" si="4"/>
        <v>664</v>
      </c>
      <c r="O44" s="11">
        <f t="shared" ca="1" si="4"/>
        <v>943</v>
      </c>
      <c r="P44" s="11">
        <f t="shared" ca="1" si="4"/>
        <v>239</v>
      </c>
      <c r="Q44" s="11">
        <f t="shared" ca="1" si="4"/>
        <v>920</v>
      </c>
      <c r="R44" s="11">
        <f t="shared" ca="1" si="4"/>
        <v>711</v>
      </c>
      <c r="S44" s="11">
        <f t="shared" ca="1" si="4"/>
        <v>970</v>
      </c>
      <c r="T44" s="11">
        <f t="shared" ca="1" si="4"/>
        <v>783</v>
      </c>
      <c r="U44" s="11">
        <f ca="1">IF($B$9=1,AVERAGE(Tabla1[[#This Row],[OCT]:[DIC]]),IF($B$9=2,AVERAGE(Tabla1[[#This Row],[JUL]:[DIC]]),AVERAGE(Tabla1[[#This Row],[ENE]:[DIC]])))</f>
        <v>821.33333333333337</v>
      </c>
      <c r="V44" s="11">
        <f ca="1">+Tabla1[[#This Row],[PROMEDIO VENTA (UNDS)]]/30</f>
        <v>27.37777777777778</v>
      </c>
      <c r="W44" s="11">
        <f ca="1">+Tabla1[[#This Row],[VENTA POR DÍA]]*Tabla1[[#This Row],[LEAD TIME (Días)]]</f>
        <v>109.51111111111112</v>
      </c>
      <c r="X44" s="11" t="str">
        <f>IF(Tabla1[[#This Row],[ABC]]="C","A PEDIDO","STOCK")</f>
        <v>STOCK</v>
      </c>
      <c r="Y44" s="11">
        <f ca="1">IF(Tabla1[[#This Row],[ABC]]="C",0,ROUNDUP(VLOOKUP(Tabla1[[#This Row],[ABC]],$F$11:$J$12,MATCH(Y$15,$F$10:$J$10,0),0)*Tabla1[[#This Row],[VENTA POR DÍA]],0))</f>
        <v>257</v>
      </c>
      <c r="Z44" s="11">
        <f ca="1">IF(Tabla1[[#This Row],[ABC]]="C",0,ROUNDUP(VLOOKUP(Tabla1[[#This Row],[ABC]],$F$11:$J$12,MATCH(Z$15,$F$10:$J$10,0),0)*Tabla1[[#This Row],[VENTA POR DÍA]],0))</f>
        <v>624</v>
      </c>
    </row>
    <row r="45" spans="2:26" x14ac:dyDescent="0.2">
      <c r="B45" s="2">
        <v>348368</v>
      </c>
      <c r="C45" s="2" t="s">
        <v>35</v>
      </c>
      <c r="D45" s="2" t="s">
        <v>34</v>
      </c>
      <c r="E45" s="3" t="s">
        <v>6</v>
      </c>
      <c r="F45" s="16">
        <f t="shared" ca="1" si="0"/>
        <v>27</v>
      </c>
      <c r="G45" s="17">
        <f t="shared" ca="1" si="1"/>
        <v>12</v>
      </c>
      <c r="H45" s="36" t="str">
        <f>IFERROR(VLOOKUP(Tabla1[[#This Row],[COD PRODUCTO]],Tabla13[#All],9,0),"C")</f>
        <v>B</v>
      </c>
      <c r="I45" s="11">
        <f t="shared" ca="1" si="4"/>
        <v>785</v>
      </c>
      <c r="J45" s="11">
        <f t="shared" ca="1" si="4"/>
        <v>397</v>
      </c>
      <c r="K45" s="11">
        <f t="shared" ca="1" si="4"/>
        <v>804</v>
      </c>
      <c r="L45" s="11">
        <f t="shared" ca="1" si="4"/>
        <v>883</v>
      </c>
      <c r="M45" s="11">
        <f t="shared" ca="1" si="4"/>
        <v>762</v>
      </c>
      <c r="N45" s="11">
        <f t="shared" ca="1" si="4"/>
        <v>-22</v>
      </c>
      <c r="O45" s="11">
        <f t="shared" ca="1" si="4"/>
        <v>500</v>
      </c>
      <c r="P45" s="11">
        <f t="shared" ca="1" si="4"/>
        <v>251</v>
      </c>
      <c r="Q45" s="11">
        <f t="shared" ca="1" si="4"/>
        <v>970</v>
      </c>
      <c r="R45" s="11">
        <f t="shared" ca="1" si="4"/>
        <v>492</v>
      </c>
      <c r="S45" s="11">
        <f t="shared" ca="1" si="4"/>
        <v>152</v>
      </c>
      <c r="T45" s="11">
        <f t="shared" ca="1" si="4"/>
        <v>133</v>
      </c>
      <c r="U45" s="11">
        <f ca="1">IF($B$9=1,AVERAGE(Tabla1[[#This Row],[OCT]:[DIC]]),IF($B$9=2,AVERAGE(Tabla1[[#This Row],[JUL]:[DIC]]),AVERAGE(Tabla1[[#This Row],[ENE]:[DIC]])))</f>
        <v>259</v>
      </c>
      <c r="V45" s="11">
        <f ca="1">+Tabla1[[#This Row],[PROMEDIO VENTA (UNDS)]]/30</f>
        <v>8.6333333333333329</v>
      </c>
      <c r="W45" s="11">
        <f ca="1">+Tabla1[[#This Row],[VENTA POR DÍA]]*Tabla1[[#This Row],[LEAD TIME (Días)]]</f>
        <v>103.6</v>
      </c>
      <c r="X45" s="11" t="str">
        <f>IF(Tabla1[[#This Row],[ABC]]="C","A PEDIDO","STOCK")</f>
        <v>STOCK</v>
      </c>
      <c r="Y45" s="11">
        <f ca="1">IF(Tabla1[[#This Row],[ABC]]="C",0,ROUNDUP(VLOOKUP(Tabla1[[#This Row],[ABC]],$F$11:$J$12,MATCH(Y$15,$F$10:$J$10,0),0)*Tabla1[[#This Row],[VENTA POR DÍA]],0))</f>
        <v>81</v>
      </c>
      <c r="Z45" s="11">
        <f ca="1">IF(Tabla1[[#This Row],[ABC]]="C",0,ROUNDUP(VLOOKUP(Tabla1[[#This Row],[ABC]],$F$11:$J$12,MATCH(Z$15,$F$10:$J$10,0),0)*Tabla1[[#This Row],[VENTA POR DÍA]],0))</f>
        <v>197</v>
      </c>
    </row>
    <row r="46" spans="2:26" x14ac:dyDescent="0.2">
      <c r="B46" s="2">
        <v>348543</v>
      </c>
      <c r="C46" s="2" t="s">
        <v>465</v>
      </c>
      <c r="D46" s="2" t="s">
        <v>34</v>
      </c>
      <c r="E46" s="3" t="s">
        <v>6</v>
      </c>
      <c r="F46" s="16">
        <f t="shared" ca="1" si="0"/>
        <v>49</v>
      </c>
      <c r="G46" s="17">
        <f t="shared" ca="1" si="1"/>
        <v>20</v>
      </c>
      <c r="H46" s="36" t="str">
        <f>IFERROR(VLOOKUP(Tabla1[[#This Row],[COD PRODUCTO]],Tabla13[#All],9,0),"C")</f>
        <v>B</v>
      </c>
      <c r="I46" s="11">
        <f t="shared" ref="I46:T55" ca="1" si="5">RANDBETWEEN(-100,1000)</f>
        <v>145</v>
      </c>
      <c r="J46" s="11">
        <f t="shared" ca="1" si="5"/>
        <v>59</v>
      </c>
      <c r="K46" s="11">
        <f t="shared" ca="1" si="5"/>
        <v>436</v>
      </c>
      <c r="L46" s="11">
        <f t="shared" ca="1" si="5"/>
        <v>918</v>
      </c>
      <c r="M46" s="11">
        <f t="shared" ca="1" si="5"/>
        <v>408</v>
      </c>
      <c r="N46" s="11">
        <f t="shared" ca="1" si="5"/>
        <v>542</v>
      </c>
      <c r="O46" s="11">
        <f t="shared" ca="1" si="5"/>
        <v>742</v>
      </c>
      <c r="P46" s="11">
        <f t="shared" ca="1" si="5"/>
        <v>830</v>
      </c>
      <c r="Q46" s="11">
        <f t="shared" ca="1" si="5"/>
        <v>-60</v>
      </c>
      <c r="R46" s="11">
        <f t="shared" ca="1" si="5"/>
        <v>155</v>
      </c>
      <c r="S46" s="11">
        <f t="shared" ca="1" si="5"/>
        <v>375</v>
      </c>
      <c r="T46" s="11">
        <f t="shared" ca="1" si="5"/>
        <v>837</v>
      </c>
      <c r="U46" s="11">
        <f ca="1">IF($B$9=1,AVERAGE(Tabla1[[#This Row],[OCT]:[DIC]]),IF($B$9=2,AVERAGE(Tabla1[[#This Row],[JUL]:[DIC]]),AVERAGE(Tabla1[[#This Row],[ENE]:[DIC]])))</f>
        <v>455.66666666666669</v>
      </c>
      <c r="V46" s="11">
        <f ca="1">+Tabla1[[#This Row],[PROMEDIO VENTA (UNDS)]]/30</f>
        <v>15.18888888888889</v>
      </c>
      <c r="W46" s="11">
        <f ca="1">+Tabla1[[#This Row],[VENTA POR DÍA]]*Tabla1[[#This Row],[LEAD TIME (Días)]]</f>
        <v>303.77777777777783</v>
      </c>
      <c r="X46" s="11" t="str">
        <f>IF(Tabla1[[#This Row],[ABC]]="C","A PEDIDO","STOCK")</f>
        <v>STOCK</v>
      </c>
      <c r="Y46" s="11">
        <f ca="1">IF(Tabla1[[#This Row],[ABC]]="C",0,ROUNDUP(VLOOKUP(Tabla1[[#This Row],[ABC]],$F$11:$J$12,MATCH(Y$15,$F$10:$J$10,0),0)*Tabla1[[#This Row],[VENTA POR DÍA]],0))</f>
        <v>143</v>
      </c>
      <c r="Z46" s="11">
        <f ca="1">IF(Tabla1[[#This Row],[ABC]]="C",0,ROUNDUP(VLOOKUP(Tabla1[[#This Row],[ABC]],$F$11:$J$12,MATCH(Z$15,$F$10:$J$10,0),0)*Tabla1[[#This Row],[VENTA POR DÍA]],0))</f>
        <v>346</v>
      </c>
    </row>
    <row r="47" spans="2:26" x14ac:dyDescent="0.2">
      <c r="B47" s="2">
        <v>347968</v>
      </c>
      <c r="C47" s="2" t="s">
        <v>133</v>
      </c>
      <c r="D47" s="2" t="s">
        <v>34</v>
      </c>
      <c r="E47" s="3" t="s">
        <v>6</v>
      </c>
      <c r="F47" s="16">
        <f t="shared" ca="1" si="0"/>
        <v>10</v>
      </c>
      <c r="G47" s="17">
        <f t="shared" ca="1" si="1"/>
        <v>27</v>
      </c>
      <c r="H47" s="36" t="str">
        <f>IFERROR(VLOOKUP(Tabla1[[#This Row],[COD PRODUCTO]],Tabla13[#All],9,0),"C")</f>
        <v>A</v>
      </c>
      <c r="I47" s="11">
        <f t="shared" ca="1" si="5"/>
        <v>619</v>
      </c>
      <c r="J47" s="11">
        <f t="shared" ca="1" si="5"/>
        <v>262</v>
      </c>
      <c r="K47" s="11">
        <f t="shared" ca="1" si="5"/>
        <v>906</v>
      </c>
      <c r="L47" s="11">
        <f t="shared" ca="1" si="5"/>
        <v>97</v>
      </c>
      <c r="M47" s="11">
        <f t="shared" ca="1" si="5"/>
        <v>580</v>
      </c>
      <c r="N47" s="11">
        <f t="shared" ca="1" si="5"/>
        <v>861</v>
      </c>
      <c r="O47" s="11">
        <f t="shared" ca="1" si="5"/>
        <v>131</v>
      </c>
      <c r="P47" s="11">
        <f t="shared" ca="1" si="5"/>
        <v>773</v>
      </c>
      <c r="Q47" s="11">
        <f t="shared" ca="1" si="5"/>
        <v>352</v>
      </c>
      <c r="R47" s="11">
        <f t="shared" ca="1" si="5"/>
        <v>852</v>
      </c>
      <c r="S47" s="11">
        <f t="shared" ca="1" si="5"/>
        <v>130</v>
      </c>
      <c r="T47" s="11">
        <f t="shared" ca="1" si="5"/>
        <v>75</v>
      </c>
      <c r="U47" s="11">
        <f ca="1">IF($B$9=1,AVERAGE(Tabla1[[#This Row],[OCT]:[DIC]]),IF($B$9=2,AVERAGE(Tabla1[[#This Row],[JUL]:[DIC]]),AVERAGE(Tabla1[[#This Row],[ENE]:[DIC]])))</f>
        <v>352.33333333333331</v>
      </c>
      <c r="V47" s="11">
        <f ca="1">+Tabla1[[#This Row],[PROMEDIO VENTA (UNDS)]]/30</f>
        <v>11.744444444444444</v>
      </c>
      <c r="W47" s="11">
        <f ca="1">+Tabla1[[#This Row],[VENTA POR DÍA]]*Tabla1[[#This Row],[LEAD TIME (Días)]]</f>
        <v>317.09999999999997</v>
      </c>
      <c r="X47" s="11" t="str">
        <f>IF(Tabla1[[#This Row],[ABC]]="C","A PEDIDO","STOCK")</f>
        <v>STOCK</v>
      </c>
      <c r="Y47" s="11">
        <f ca="1">IF(Tabla1[[#This Row],[ABC]]="C",0,ROUNDUP(VLOOKUP(Tabla1[[#This Row],[ABC]],$F$11:$J$12,MATCH(Y$15,$F$10:$J$10,0),0)*Tabla1[[#This Row],[VENTA POR DÍA]],0))</f>
        <v>35</v>
      </c>
      <c r="Z47" s="11">
        <f ca="1">IF(Tabla1[[#This Row],[ABC]]="C",0,ROUNDUP(VLOOKUP(Tabla1[[#This Row],[ABC]],$F$11:$J$12,MATCH(Z$15,$F$10:$J$10,0),0)*Tabla1[[#This Row],[VENTA POR DÍA]],0))</f>
        <v>343</v>
      </c>
    </row>
    <row r="48" spans="2:26" x14ac:dyDescent="0.2">
      <c r="B48" s="2">
        <v>347689</v>
      </c>
      <c r="C48" s="2" t="s">
        <v>507</v>
      </c>
      <c r="D48" s="2" t="s">
        <v>34</v>
      </c>
      <c r="E48" s="3" t="s">
        <v>6</v>
      </c>
      <c r="F48" s="16">
        <f t="shared" ca="1" si="0"/>
        <v>6</v>
      </c>
      <c r="G48" s="17">
        <f t="shared" ca="1" si="1"/>
        <v>28</v>
      </c>
      <c r="H48" s="36" t="str">
        <f>IFERROR(VLOOKUP(Tabla1[[#This Row],[COD PRODUCTO]],Tabla13[#All],9,0),"C")</f>
        <v>A</v>
      </c>
      <c r="I48" s="11">
        <f t="shared" ca="1" si="5"/>
        <v>492</v>
      </c>
      <c r="J48" s="11">
        <f t="shared" ca="1" si="5"/>
        <v>984</v>
      </c>
      <c r="K48" s="11">
        <f t="shared" ca="1" si="5"/>
        <v>262</v>
      </c>
      <c r="L48" s="11">
        <f t="shared" ca="1" si="5"/>
        <v>952</v>
      </c>
      <c r="M48" s="11">
        <f t="shared" ca="1" si="5"/>
        <v>127</v>
      </c>
      <c r="N48" s="11">
        <f t="shared" ca="1" si="5"/>
        <v>229</v>
      </c>
      <c r="O48" s="11">
        <f t="shared" ca="1" si="5"/>
        <v>761</v>
      </c>
      <c r="P48" s="11">
        <f t="shared" ca="1" si="5"/>
        <v>653</v>
      </c>
      <c r="Q48" s="11">
        <f t="shared" ca="1" si="5"/>
        <v>89</v>
      </c>
      <c r="R48" s="11">
        <f t="shared" ca="1" si="5"/>
        <v>151</v>
      </c>
      <c r="S48" s="11">
        <f t="shared" ca="1" si="5"/>
        <v>113</v>
      </c>
      <c r="T48" s="11">
        <f t="shared" ca="1" si="5"/>
        <v>914</v>
      </c>
      <c r="U48" s="11">
        <f ca="1">IF($B$9=1,AVERAGE(Tabla1[[#This Row],[OCT]:[DIC]]),IF($B$9=2,AVERAGE(Tabla1[[#This Row],[JUL]:[DIC]]),AVERAGE(Tabla1[[#This Row],[ENE]:[DIC]])))</f>
        <v>392.66666666666669</v>
      </c>
      <c r="V48" s="11">
        <f ca="1">+Tabla1[[#This Row],[PROMEDIO VENTA (UNDS)]]/30</f>
        <v>13.08888888888889</v>
      </c>
      <c r="W48" s="11">
        <f ca="1">+Tabla1[[#This Row],[VENTA POR DÍA]]*Tabla1[[#This Row],[LEAD TIME (Días)]]</f>
        <v>366.48888888888894</v>
      </c>
      <c r="X48" s="11" t="str">
        <f>IF(Tabla1[[#This Row],[ABC]]="C","A PEDIDO","STOCK")</f>
        <v>STOCK</v>
      </c>
      <c r="Y48" s="11">
        <f ca="1">IF(Tabla1[[#This Row],[ABC]]="C",0,ROUNDUP(VLOOKUP(Tabla1[[#This Row],[ABC]],$F$11:$J$12,MATCH(Y$15,$F$10:$J$10,0),0)*Tabla1[[#This Row],[VENTA POR DÍA]],0))</f>
        <v>39</v>
      </c>
      <c r="Z48" s="11">
        <f ca="1">IF(Tabla1[[#This Row],[ABC]]="C",0,ROUNDUP(VLOOKUP(Tabla1[[#This Row],[ABC]],$F$11:$J$12,MATCH(Z$15,$F$10:$J$10,0),0)*Tabla1[[#This Row],[VENTA POR DÍA]],0))</f>
        <v>382</v>
      </c>
    </row>
    <row r="49" spans="2:26" x14ac:dyDescent="0.2">
      <c r="B49" s="2">
        <v>347815</v>
      </c>
      <c r="C49" s="2" t="s">
        <v>33</v>
      </c>
      <c r="D49" s="2" t="s">
        <v>34</v>
      </c>
      <c r="E49" s="3" t="s">
        <v>6</v>
      </c>
      <c r="F49" s="16">
        <f t="shared" ca="1" si="0"/>
        <v>14</v>
      </c>
      <c r="G49" s="17">
        <f t="shared" ca="1" si="1"/>
        <v>15</v>
      </c>
      <c r="H49" s="36" t="str">
        <f>IFERROR(VLOOKUP(Tabla1[[#This Row],[COD PRODUCTO]],Tabla13[#All],9,0),"C")</f>
        <v>B</v>
      </c>
      <c r="I49" s="11">
        <f t="shared" ca="1" si="5"/>
        <v>170</v>
      </c>
      <c r="J49" s="11">
        <f t="shared" ca="1" si="5"/>
        <v>784</v>
      </c>
      <c r="K49" s="11">
        <f t="shared" ca="1" si="5"/>
        <v>698</v>
      </c>
      <c r="L49" s="11">
        <f t="shared" ca="1" si="5"/>
        <v>934</v>
      </c>
      <c r="M49" s="11">
        <f t="shared" ca="1" si="5"/>
        <v>390</v>
      </c>
      <c r="N49" s="11">
        <f t="shared" ca="1" si="5"/>
        <v>580</v>
      </c>
      <c r="O49" s="11">
        <f t="shared" ca="1" si="5"/>
        <v>210</v>
      </c>
      <c r="P49" s="11">
        <f t="shared" ca="1" si="5"/>
        <v>540</v>
      </c>
      <c r="Q49" s="11">
        <f t="shared" ca="1" si="5"/>
        <v>114</v>
      </c>
      <c r="R49" s="11">
        <f t="shared" ca="1" si="5"/>
        <v>-76</v>
      </c>
      <c r="S49" s="11">
        <f t="shared" ca="1" si="5"/>
        <v>44</v>
      </c>
      <c r="T49" s="11">
        <f t="shared" ca="1" si="5"/>
        <v>956</v>
      </c>
      <c r="U49" s="11">
        <f ca="1">IF($B$9=1,AVERAGE(Tabla1[[#This Row],[OCT]:[DIC]]),IF($B$9=2,AVERAGE(Tabla1[[#This Row],[JUL]:[DIC]]),AVERAGE(Tabla1[[#This Row],[ENE]:[DIC]])))</f>
        <v>308</v>
      </c>
      <c r="V49" s="11">
        <f ca="1">+Tabla1[[#This Row],[PROMEDIO VENTA (UNDS)]]/30</f>
        <v>10.266666666666667</v>
      </c>
      <c r="W49" s="11">
        <f ca="1">+Tabla1[[#This Row],[VENTA POR DÍA]]*Tabla1[[#This Row],[LEAD TIME (Días)]]</f>
        <v>154</v>
      </c>
      <c r="X49" s="11" t="str">
        <f>IF(Tabla1[[#This Row],[ABC]]="C","A PEDIDO","STOCK")</f>
        <v>STOCK</v>
      </c>
      <c r="Y49" s="11">
        <f ca="1">IF(Tabla1[[#This Row],[ABC]]="C",0,ROUNDUP(VLOOKUP(Tabla1[[#This Row],[ABC]],$F$11:$J$12,MATCH(Y$15,$F$10:$J$10,0),0)*Tabla1[[#This Row],[VENTA POR DÍA]],0))</f>
        <v>97</v>
      </c>
      <c r="Z49" s="11">
        <f ca="1">IF(Tabla1[[#This Row],[ABC]]="C",0,ROUNDUP(VLOOKUP(Tabla1[[#This Row],[ABC]],$F$11:$J$12,MATCH(Z$15,$F$10:$J$10,0),0)*Tabla1[[#This Row],[VENTA POR DÍA]],0))</f>
        <v>234</v>
      </c>
    </row>
    <row r="50" spans="2:26" x14ac:dyDescent="0.2">
      <c r="B50" s="2">
        <v>347684</v>
      </c>
      <c r="C50" s="2" t="s">
        <v>573</v>
      </c>
      <c r="D50" s="2" t="s">
        <v>34</v>
      </c>
      <c r="E50" s="3" t="s">
        <v>6</v>
      </c>
      <c r="F50" s="16">
        <f t="shared" ca="1" si="0"/>
        <v>24</v>
      </c>
      <c r="G50" s="17">
        <f t="shared" ca="1" si="1"/>
        <v>10</v>
      </c>
      <c r="H50" s="36" t="str">
        <f>IFERROR(VLOOKUP(Tabla1[[#This Row],[COD PRODUCTO]],Tabla13[#All],9,0),"C")</f>
        <v>C</v>
      </c>
      <c r="I50" s="11">
        <f t="shared" ca="1" si="5"/>
        <v>-99</v>
      </c>
      <c r="J50" s="11">
        <f t="shared" ca="1" si="5"/>
        <v>651</v>
      </c>
      <c r="K50" s="11">
        <f t="shared" ca="1" si="5"/>
        <v>660</v>
      </c>
      <c r="L50" s="11">
        <f t="shared" ca="1" si="5"/>
        <v>638</v>
      </c>
      <c r="M50" s="11">
        <f t="shared" ca="1" si="5"/>
        <v>609</v>
      </c>
      <c r="N50" s="11">
        <f t="shared" ca="1" si="5"/>
        <v>-7</v>
      </c>
      <c r="O50" s="11">
        <f t="shared" ca="1" si="5"/>
        <v>284</v>
      </c>
      <c r="P50" s="11">
        <f t="shared" ca="1" si="5"/>
        <v>377</v>
      </c>
      <c r="Q50" s="11">
        <f t="shared" ca="1" si="5"/>
        <v>742</v>
      </c>
      <c r="R50" s="11">
        <f t="shared" ca="1" si="5"/>
        <v>715</v>
      </c>
      <c r="S50" s="11">
        <f t="shared" ca="1" si="5"/>
        <v>157</v>
      </c>
      <c r="T50" s="11">
        <f t="shared" ca="1" si="5"/>
        <v>-72</v>
      </c>
      <c r="U50" s="11">
        <f ca="1">IF($B$9=1,AVERAGE(Tabla1[[#This Row],[OCT]:[DIC]]),IF($B$9=2,AVERAGE(Tabla1[[#This Row],[JUL]:[DIC]]),AVERAGE(Tabla1[[#This Row],[ENE]:[DIC]])))</f>
        <v>266.66666666666669</v>
      </c>
      <c r="V50" s="11">
        <f ca="1">+Tabla1[[#This Row],[PROMEDIO VENTA (UNDS)]]/30</f>
        <v>8.8888888888888893</v>
      </c>
      <c r="W50" s="11">
        <f ca="1">+Tabla1[[#This Row],[VENTA POR DÍA]]*Tabla1[[#This Row],[LEAD TIME (Días)]]</f>
        <v>88.888888888888886</v>
      </c>
      <c r="X50" s="11" t="str">
        <f>IF(Tabla1[[#This Row],[ABC]]="C","A PEDIDO","STOCK")</f>
        <v>A PEDIDO</v>
      </c>
      <c r="Y50" s="11">
        <f>IF(Tabla1[[#This Row],[ABC]]="C",0,ROUNDUP(VLOOKUP(Tabla1[[#This Row],[ABC]],$F$11:$J$12,MATCH(Y$15,$F$10:$J$10,0),0)*Tabla1[[#This Row],[VENTA POR DÍA]],0))</f>
        <v>0</v>
      </c>
      <c r="Z50" s="11">
        <f>IF(Tabla1[[#This Row],[ABC]]="C",0,ROUNDUP(VLOOKUP(Tabla1[[#This Row],[ABC]],$F$11:$J$12,MATCH(Z$15,$F$10:$J$10,0),0)*Tabla1[[#This Row],[VENTA POR DÍA]],0))</f>
        <v>0</v>
      </c>
    </row>
    <row r="51" spans="2:26" x14ac:dyDescent="0.2">
      <c r="B51" s="2">
        <v>347686</v>
      </c>
      <c r="C51" s="2" t="s">
        <v>608</v>
      </c>
      <c r="D51" s="2" t="s">
        <v>34</v>
      </c>
      <c r="E51" s="3" t="s">
        <v>6</v>
      </c>
      <c r="F51" s="16">
        <f t="shared" ca="1" si="0"/>
        <v>23</v>
      </c>
      <c r="G51" s="17">
        <f t="shared" ca="1" si="1"/>
        <v>8</v>
      </c>
      <c r="H51" s="36" t="str">
        <f>IFERROR(VLOOKUP(Tabla1[[#This Row],[COD PRODUCTO]],Tabla13[#All],9,0),"C")</f>
        <v>B</v>
      </c>
      <c r="I51" s="11">
        <f t="shared" ca="1" si="5"/>
        <v>668</v>
      </c>
      <c r="J51" s="11">
        <f t="shared" ca="1" si="5"/>
        <v>512</v>
      </c>
      <c r="K51" s="11">
        <f t="shared" ca="1" si="5"/>
        <v>374</v>
      </c>
      <c r="L51" s="11">
        <f t="shared" ca="1" si="5"/>
        <v>116</v>
      </c>
      <c r="M51" s="11">
        <f t="shared" ca="1" si="5"/>
        <v>361</v>
      </c>
      <c r="N51" s="11">
        <f t="shared" ca="1" si="5"/>
        <v>179</v>
      </c>
      <c r="O51" s="11">
        <f t="shared" ca="1" si="5"/>
        <v>255</v>
      </c>
      <c r="P51" s="11">
        <f t="shared" ca="1" si="5"/>
        <v>522</v>
      </c>
      <c r="Q51" s="11">
        <f t="shared" ca="1" si="5"/>
        <v>919</v>
      </c>
      <c r="R51" s="11">
        <f t="shared" ca="1" si="5"/>
        <v>208</v>
      </c>
      <c r="S51" s="11">
        <f t="shared" ca="1" si="5"/>
        <v>679</v>
      </c>
      <c r="T51" s="11">
        <f t="shared" ca="1" si="5"/>
        <v>-32</v>
      </c>
      <c r="U51" s="11">
        <f ca="1">IF($B$9=1,AVERAGE(Tabla1[[#This Row],[OCT]:[DIC]]),IF($B$9=2,AVERAGE(Tabla1[[#This Row],[JUL]:[DIC]]),AVERAGE(Tabla1[[#This Row],[ENE]:[DIC]])))</f>
        <v>285</v>
      </c>
      <c r="V51" s="11">
        <f ca="1">+Tabla1[[#This Row],[PROMEDIO VENTA (UNDS)]]/30</f>
        <v>9.5</v>
      </c>
      <c r="W51" s="11">
        <f ca="1">+Tabla1[[#This Row],[VENTA POR DÍA]]*Tabla1[[#This Row],[LEAD TIME (Días)]]</f>
        <v>76</v>
      </c>
      <c r="X51" s="11" t="str">
        <f>IF(Tabla1[[#This Row],[ABC]]="C","A PEDIDO","STOCK")</f>
        <v>STOCK</v>
      </c>
      <c r="Y51" s="11">
        <f ca="1">IF(Tabla1[[#This Row],[ABC]]="C",0,ROUNDUP(VLOOKUP(Tabla1[[#This Row],[ABC]],$F$11:$J$12,MATCH(Y$15,$F$10:$J$10,0),0)*Tabla1[[#This Row],[VENTA POR DÍA]],0))</f>
        <v>90</v>
      </c>
      <c r="Z51" s="11">
        <f ca="1">IF(Tabla1[[#This Row],[ABC]]="C",0,ROUNDUP(VLOOKUP(Tabla1[[#This Row],[ABC]],$F$11:$J$12,MATCH(Z$15,$F$10:$J$10,0),0)*Tabla1[[#This Row],[VENTA POR DÍA]],0))</f>
        <v>217</v>
      </c>
    </row>
    <row r="52" spans="2:26" x14ac:dyDescent="0.2">
      <c r="B52" s="2">
        <v>364224</v>
      </c>
      <c r="C52" s="2" t="s">
        <v>629</v>
      </c>
      <c r="D52" s="2" t="s">
        <v>34</v>
      </c>
      <c r="E52" s="3" t="s">
        <v>6</v>
      </c>
      <c r="F52" s="16">
        <f t="shared" ca="1" si="0"/>
        <v>42</v>
      </c>
      <c r="G52" s="17">
        <f t="shared" ca="1" si="1"/>
        <v>3</v>
      </c>
      <c r="H52" s="36" t="str">
        <f>IFERROR(VLOOKUP(Tabla1[[#This Row],[COD PRODUCTO]],Tabla13[#All],9,0),"C")</f>
        <v>C</v>
      </c>
      <c r="I52" s="11">
        <f t="shared" ca="1" si="5"/>
        <v>494</v>
      </c>
      <c r="J52" s="11">
        <f t="shared" ca="1" si="5"/>
        <v>-58</v>
      </c>
      <c r="K52" s="11">
        <f t="shared" ca="1" si="5"/>
        <v>352</v>
      </c>
      <c r="L52" s="11">
        <f t="shared" ca="1" si="5"/>
        <v>-26</v>
      </c>
      <c r="M52" s="11">
        <f t="shared" ca="1" si="5"/>
        <v>983</v>
      </c>
      <c r="N52" s="11">
        <f t="shared" ca="1" si="5"/>
        <v>831</v>
      </c>
      <c r="O52" s="11">
        <f t="shared" ca="1" si="5"/>
        <v>169</v>
      </c>
      <c r="P52" s="11">
        <f t="shared" ca="1" si="5"/>
        <v>157</v>
      </c>
      <c r="Q52" s="11">
        <f t="shared" ca="1" si="5"/>
        <v>211</v>
      </c>
      <c r="R52" s="11">
        <f t="shared" ca="1" si="5"/>
        <v>839</v>
      </c>
      <c r="S52" s="11">
        <f t="shared" ca="1" si="5"/>
        <v>477</v>
      </c>
      <c r="T52" s="11">
        <f t="shared" ca="1" si="5"/>
        <v>16</v>
      </c>
      <c r="U52" s="11">
        <f ca="1">IF($B$9=1,AVERAGE(Tabla1[[#This Row],[OCT]:[DIC]]),IF($B$9=2,AVERAGE(Tabla1[[#This Row],[JUL]:[DIC]]),AVERAGE(Tabla1[[#This Row],[ENE]:[DIC]])))</f>
        <v>444</v>
      </c>
      <c r="V52" s="11">
        <f ca="1">+Tabla1[[#This Row],[PROMEDIO VENTA (UNDS)]]/30</f>
        <v>14.8</v>
      </c>
      <c r="W52" s="11">
        <f ca="1">+Tabla1[[#This Row],[VENTA POR DÍA]]*Tabla1[[#This Row],[LEAD TIME (Días)]]</f>
        <v>44.400000000000006</v>
      </c>
      <c r="X52" s="11" t="str">
        <f>IF(Tabla1[[#This Row],[ABC]]="C","A PEDIDO","STOCK")</f>
        <v>A PEDIDO</v>
      </c>
      <c r="Y52" s="11">
        <f>IF(Tabla1[[#This Row],[ABC]]="C",0,ROUNDUP(VLOOKUP(Tabla1[[#This Row],[ABC]],$F$11:$J$12,MATCH(Y$15,$F$10:$J$10,0),0)*Tabla1[[#This Row],[VENTA POR DÍA]],0))</f>
        <v>0</v>
      </c>
      <c r="Z52" s="11">
        <f>IF(Tabla1[[#This Row],[ABC]]="C",0,ROUNDUP(VLOOKUP(Tabla1[[#This Row],[ABC]],$F$11:$J$12,MATCH(Z$15,$F$10:$J$10,0),0)*Tabla1[[#This Row],[VENTA POR DÍA]],0))</f>
        <v>0</v>
      </c>
    </row>
    <row r="53" spans="2:26" x14ac:dyDescent="0.2">
      <c r="B53" s="2">
        <v>347828</v>
      </c>
      <c r="C53" s="2" t="s">
        <v>680</v>
      </c>
      <c r="D53" s="2" t="s">
        <v>34</v>
      </c>
      <c r="E53" s="3" t="s">
        <v>6</v>
      </c>
      <c r="F53" s="16">
        <f t="shared" ca="1" si="0"/>
        <v>29</v>
      </c>
      <c r="G53" s="17">
        <f t="shared" ca="1" si="1"/>
        <v>29</v>
      </c>
      <c r="H53" s="36" t="str">
        <f>IFERROR(VLOOKUP(Tabla1[[#This Row],[COD PRODUCTO]],Tabla13[#All],9,0),"C")</f>
        <v>C</v>
      </c>
      <c r="I53" s="11">
        <f t="shared" ca="1" si="5"/>
        <v>193</v>
      </c>
      <c r="J53" s="11">
        <f t="shared" ca="1" si="5"/>
        <v>252</v>
      </c>
      <c r="K53" s="11">
        <f t="shared" ca="1" si="5"/>
        <v>666</v>
      </c>
      <c r="L53" s="11">
        <f t="shared" ca="1" si="5"/>
        <v>13</v>
      </c>
      <c r="M53" s="11">
        <f t="shared" ca="1" si="5"/>
        <v>-37</v>
      </c>
      <c r="N53" s="11">
        <f t="shared" ca="1" si="5"/>
        <v>916</v>
      </c>
      <c r="O53" s="11">
        <f t="shared" ca="1" si="5"/>
        <v>755</v>
      </c>
      <c r="P53" s="11">
        <f t="shared" ca="1" si="5"/>
        <v>-52</v>
      </c>
      <c r="Q53" s="11">
        <f t="shared" ca="1" si="5"/>
        <v>829</v>
      </c>
      <c r="R53" s="11">
        <f t="shared" ca="1" si="5"/>
        <v>974</v>
      </c>
      <c r="S53" s="11">
        <f t="shared" ca="1" si="5"/>
        <v>230</v>
      </c>
      <c r="T53" s="11">
        <f t="shared" ca="1" si="5"/>
        <v>574</v>
      </c>
      <c r="U53" s="11">
        <f ca="1">IF($B$9=1,AVERAGE(Tabla1[[#This Row],[OCT]:[DIC]]),IF($B$9=2,AVERAGE(Tabla1[[#This Row],[JUL]:[DIC]]),AVERAGE(Tabla1[[#This Row],[ENE]:[DIC]])))</f>
        <v>592.66666666666663</v>
      </c>
      <c r="V53" s="11">
        <f ca="1">+Tabla1[[#This Row],[PROMEDIO VENTA (UNDS)]]/30</f>
        <v>19.755555555555553</v>
      </c>
      <c r="W53" s="11">
        <f ca="1">+Tabla1[[#This Row],[VENTA POR DÍA]]*Tabla1[[#This Row],[LEAD TIME (Días)]]</f>
        <v>572.91111111111104</v>
      </c>
      <c r="X53" s="11" t="str">
        <f>IF(Tabla1[[#This Row],[ABC]]="C","A PEDIDO","STOCK")</f>
        <v>A PEDIDO</v>
      </c>
      <c r="Y53" s="11">
        <f>IF(Tabla1[[#This Row],[ABC]]="C",0,ROUNDUP(VLOOKUP(Tabla1[[#This Row],[ABC]],$F$11:$J$12,MATCH(Y$15,$F$10:$J$10,0),0)*Tabla1[[#This Row],[VENTA POR DÍA]],0))</f>
        <v>0</v>
      </c>
      <c r="Z53" s="11">
        <f>IF(Tabla1[[#This Row],[ABC]]="C",0,ROUNDUP(VLOOKUP(Tabla1[[#This Row],[ABC]],$F$11:$J$12,MATCH(Z$15,$F$10:$J$10,0),0)*Tabla1[[#This Row],[VENTA POR DÍA]],0))</f>
        <v>0</v>
      </c>
    </row>
    <row r="54" spans="2:26" x14ac:dyDescent="0.2">
      <c r="B54" s="2">
        <v>347825</v>
      </c>
      <c r="C54" s="2" t="s">
        <v>705</v>
      </c>
      <c r="D54" s="2" t="s">
        <v>34</v>
      </c>
      <c r="E54" s="3" t="s">
        <v>6</v>
      </c>
      <c r="F54" s="16">
        <f t="shared" ca="1" si="0"/>
        <v>41</v>
      </c>
      <c r="G54" s="17">
        <f t="shared" ca="1" si="1"/>
        <v>25</v>
      </c>
      <c r="H54" s="36" t="str">
        <f>IFERROR(VLOOKUP(Tabla1[[#This Row],[COD PRODUCTO]],Tabla13[#All],9,0),"C")</f>
        <v>A</v>
      </c>
      <c r="I54" s="11">
        <f t="shared" ca="1" si="5"/>
        <v>28</v>
      </c>
      <c r="J54" s="11">
        <f t="shared" ca="1" si="5"/>
        <v>770</v>
      </c>
      <c r="K54" s="11">
        <f t="shared" ca="1" si="5"/>
        <v>385</v>
      </c>
      <c r="L54" s="11">
        <f t="shared" ca="1" si="5"/>
        <v>758</v>
      </c>
      <c r="M54" s="11">
        <f t="shared" ca="1" si="5"/>
        <v>-80</v>
      </c>
      <c r="N54" s="11">
        <f t="shared" ca="1" si="5"/>
        <v>829</v>
      </c>
      <c r="O54" s="11">
        <f t="shared" ca="1" si="5"/>
        <v>457</v>
      </c>
      <c r="P54" s="11">
        <f t="shared" ca="1" si="5"/>
        <v>599</v>
      </c>
      <c r="Q54" s="11">
        <f t="shared" ca="1" si="5"/>
        <v>860</v>
      </c>
      <c r="R54" s="11">
        <f t="shared" ca="1" si="5"/>
        <v>315</v>
      </c>
      <c r="S54" s="11">
        <f t="shared" ca="1" si="5"/>
        <v>315</v>
      </c>
      <c r="T54" s="11">
        <f t="shared" ca="1" si="5"/>
        <v>200</v>
      </c>
      <c r="U54" s="11">
        <f ca="1">IF($B$9=1,AVERAGE(Tabla1[[#This Row],[OCT]:[DIC]]),IF($B$9=2,AVERAGE(Tabla1[[#This Row],[JUL]:[DIC]]),AVERAGE(Tabla1[[#This Row],[ENE]:[DIC]])))</f>
        <v>276.66666666666669</v>
      </c>
      <c r="V54" s="11">
        <f ca="1">+Tabla1[[#This Row],[PROMEDIO VENTA (UNDS)]]/30</f>
        <v>9.2222222222222232</v>
      </c>
      <c r="W54" s="11">
        <f ca="1">+Tabla1[[#This Row],[VENTA POR DÍA]]*Tabla1[[#This Row],[LEAD TIME (Días)]]</f>
        <v>230.55555555555557</v>
      </c>
      <c r="X54" s="11" t="str">
        <f>IF(Tabla1[[#This Row],[ABC]]="C","A PEDIDO","STOCK")</f>
        <v>STOCK</v>
      </c>
      <c r="Y54" s="11">
        <f ca="1">IF(Tabla1[[#This Row],[ABC]]="C",0,ROUNDUP(VLOOKUP(Tabla1[[#This Row],[ABC]],$F$11:$J$12,MATCH(Y$15,$F$10:$J$10,0),0)*Tabla1[[#This Row],[VENTA POR DÍA]],0))</f>
        <v>28</v>
      </c>
      <c r="Z54" s="11">
        <f ca="1">IF(Tabla1[[#This Row],[ABC]]="C",0,ROUNDUP(VLOOKUP(Tabla1[[#This Row],[ABC]],$F$11:$J$12,MATCH(Z$15,$F$10:$J$10,0),0)*Tabla1[[#This Row],[VENTA POR DÍA]],0))</f>
        <v>270</v>
      </c>
    </row>
    <row r="55" spans="2:26" x14ac:dyDescent="0.2">
      <c r="B55" s="2">
        <v>347823</v>
      </c>
      <c r="C55" s="2" t="s">
        <v>386</v>
      </c>
      <c r="D55" s="2" t="s">
        <v>34</v>
      </c>
      <c r="E55" s="3" t="s">
        <v>6</v>
      </c>
      <c r="F55" s="16">
        <f t="shared" ca="1" si="0"/>
        <v>15</v>
      </c>
      <c r="G55" s="17">
        <f t="shared" ca="1" si="1"/>
        <v>19</v>
      </c>
      <c r="H55" s="36" t="str">
        <f>IFERROR(VLOOKUP(Tabla1[[#This Row],[COD PRODUCTO]],Tabla13[#All],9,0),"C")</f>
        <v>B</v>
      </c>
      <c r="I55" s="11">
        <f t="shared" ca="1" si="5"/>
        <v>973</v>
      </c>
      <c r="J55" s="11">
        <f t="shared" ca="1" si="5"/>
        <v>-69</v>
      </c>
      <c r="K55" s="11">
        <f t="shared" ca="1" si="5"/>
        <v>-66</v>
      </c>
      <c r="L55" s="11">
        <f t="shared" ca="1" si="5"/>
        <v>147</v>
      </c>
      <c r="M55" s="11">
        <f t="shared" ca="1" si="5"/>
        <v>25</v>
      </c>
      <c r="N55" s="11">
        <f t="shared" ca="1" si="5"/>
        <v>215</v>
      </c>
      <c r="O55" s="11">
        <f t="shared" ca="1" si="5"/>
        <v>603</v>
      </c>
      <c r="P55" s="11">
        <f t="shared" ca="1" si="5"/>
        <v>888</v>
      </c>
      <c r="Q55" s="11">
        <f t="shared" ca="1" si="5"/>
        <v>-16</v>
      </c>
      <c r="R55" s="11">
        <f t="shared" ca="1" si="5"/>
        <v>838</v>
      </c>
      <c r="S55" s="11">
        <f t="shared" ca="1" si="5"/>
        <v>-83</v>
      </c>
      <c r="T55" s="11">
        <f t="shared" ca="1" si="5"/>
        <v>1</v>
      </c>
      <c r="U55" s="11">
        <f ca="1">IF($B$9=1,AVERAGE(Tabla1[[#This Row],[OCT]:[DIC]]),IF($B$9=2,AVERAGE(Tabla1[[#This Row],[JUL]:[DIC]]),AVERAGE(Tabla1[[#This Row],[ENE]:[DIC]])))</f>
        <v>252</v>
      </c>
      <c r="V55" s="11">
        <f ca="1">+Tabla1[[#This Row],[PROMEDIO VENTA (UNDS)]]/30</f>
        <v>8.4</v>
      </c>
      <c r="W55" s="11">
        <f ca="1">+Tabla1[[#This Row],[VENTA POR DÍA]]*Tabla1[[#This Row],[LEAD TIME (Días)]]</f>
        <v>159.6</v>
      </c>
      <c r="X55" s="11" t="str">
        <f>IF(Tabla1[[#This Row],[ABC]]="C","A PEDIDO","STOCK")</f>
        <v>STOCK</v>
      </c>
      <c r="Y55" s="11">
        <f ca="1">IF(Tabla1[[#This Row],[ABC]]="C",0,ROUNDUP(VLOOKUP(Tabla1[[#This Row],[ABC]],$F$11:$J$12,MATCH(Y$15,$F$10:$J$10,0),0)*Tabla1[[#This Row],[VENTA POR DÍA]],0))</f>
        <v>79</v>
      </c>
      <c r="Z55" s="11">
        <f ca="1">IF(Tabla1[[#This Row],[ABC]]="C",0,ROUNDUP(VLOOKUP(Tabla1[[#This Row],[ABC]],$F$11:$J$12,MATCH(Z$15,$F$10:$J$10,0),0)*Tabla1[[#This Row],[VENTA POR DÍA]],0))</f>
        <v>192</v>
      </c>
    </row>
    <row r="56" spans="2:26" x14ac:dyDescent="0.2">
      <c r="B56" s="2">
        <v>347699</v>
      </c>
      <c r="C56" s="2" t="s">
        <v>719</v>
      </c>
      <c r="D56" s="2" t="s">
        <v>34</v>
      </c>
      <c r="E56" s="3" t="s">
        <v>6</v>
      </c>
      <c r="F56" s="16">
        <f t="shared" ca="1" si="0"/>
        <v>42</v>
      </c>
      <c r="G56" s="17">
        <f t="shared" ca="1" si="1"/>
        <v>20</v>
      </c>
      <c r="H56" s="36" t="str">
        <f>IFERROR(VLOOKUP(Tabla1[[#This Row],[COD PRODUCTO]],Tabla13[#All],9,0),"C")</f>
        <v>C</v>
      </c>
      <c r="I56" s="11">
        <f t="shared" ref="I56:T65" ca="1" si="6">RANDBETWEEN(-100,1000)</f>
        <v>897</v>
      </c>
      <c r="J56" s="11">
        <f t="shared" ca="1" si="6"/>
        <v>936</v>
      </c>
      <c r="K56" s="11">
        <f t="shared" ca="1" si="6"/>
        <v>494</v>
      </c>
      <c r="L56" s="11">
        <f t="shared" ca="1" si="6"/>
        <v>675</v>
      </c>
      <c r="M56" s="11">
        <f t="shared" ca="1" si="6"/>
        <v>916</v>
      </c>
      <c r="N56" s="11">
        <f t="shared" ca="1" si="6"/>
        <v>834</v>
      </c>
      <c r="O56" s="11">
        <f t="shared" ca="1" si="6"/>
        <v>673</v>
      </c>
      <c r="P56" s="11">
        <f t="shared" ca="1" si="6"/>
        <v>62</v>
      </c>
      <c r="Q56" s="11">
        <f t="shared" ca="1" si="6"/>
        <v>-36</v>
      </c>
      <c r="R56" s="11">
        <f t="shared" ca="1" si="6"/>
        <v>289</v>
      </c>
      <c r="S56" s="11">
        <f t="shared" ca="1" si="6"/>
        <v>327</v>
      </c>
      <c r="T56" s="11">
        <f t="shared" ca="1" si="6"/>
        <v>637</v>
      </c>
      <c r="U56" s="11">
        <f ca="1">IF($B$9=1,AVERAGE(Tabla1[[#This Row],[OCT]:[DIC]]),IF($B$9=2,AVERAGE(Tabla1[[#This Row],[JUL]:[DIC]]),AVERAGE(Tabla1[[#This Row],[ENE]:[DIC]])))</f>
        <v>417.66666666666669</v>
      </c>
      <c r="V56" s="11">
        <f ca="1">+Tabla1[[#This Row],[PROMEDIO VENTA (UNDS)]]/30</f>
        <v>13.922222222222222</v>
      </c>
      <c r="W56" s="11">
        <f ca="1">+Tabla1[[#This Row],[VENTA POR DÍA]]*Tabla1[[#This Row],[LEAD TIME (Días)]]</f>
        <v>278.44444444444446</v>
      </c>
      <c r="X56" s="11" t="str">
        <f>IF(Tabla1[[#This Row],[ABC]]="C","A PEDIDO","STOCK")</f>
        <v>A PEDIDO</v>
      </c>
      <c r="Y56" s="11">
        <f>IF(Tabla1[[#This Row],[ABC]]="C",0,ROUNDUP(VLOOKUP(Tabla1[[#This Row],[ABC]],$F$11:$J$12,MATCH(Y$15,$F$10:$J$10,0),0)*Tabla1[[#This Row],[VENTA POR DÍA]],0))</f>
        <v>0</v>
      </c>
      <c r="Z56" s="11">
        <f>IF(Tabla1[[#This Row],[ABC]]="C",0,ROUNDUP(VLOOKUP(Tabla1[[#This Row],[ABC]],$F$11:$J$12,MATCH(Z$15,$F$10:$J$10,0),0)*Tabla1[[#This Row],[VENTA POR DÍA]],0))</f>
        <v>0</v>
      </c>
    </row>
    <row r="57" spans="2:26" x14ac:dyDescent="0.2">
      <c r="B57" s="2">
        <v>366806</v>
      </c>
      <c r="C57" s="2" t="s">
        <v>83</v>
      </c>
      <c r="D57" s="2" t="s">
        <v>34</v>
      </c>
      <c r="E57" s="3" t="s">
        <v>6</v>
      </c>
      <c r="F57" s="16">
        <f t="shared" ca="1" si="0"/>
        <v>7</v>
      </c>
      <c r="G57" s="17">
        <f t="shared" ca="1" si="1"/>
        <v>10</v>
      </c>
      <c r="H57" s="36" t="str">
        <f>IFERROR(VLOOKUP(Tabla1[[#This Row],[COD PRODUCTO]],Tabla13[#All],9,0),"C")</f>
        <v>C</v>
      </c>
      <c r="I57" s="11">
        <f t="shared" ca="1" si="6"/>
        <v>-86</v>
      </c>
      <c r="J57" s="11">
        <f t="shared" ca="1" si="6"/>
        <v>742</v>
      </c>
      <c r="K57" s="11">
        <f t="shared" ca="1" si="6"/>
        <v>331</v>
      </c>
      <c r="L57" s="11">
        <f t="shared" ca="1" si="6"/>
        <v>296</v>
      </c>
      <c r="M57" s="11">
        <f t="shared" ca="1" si="6"/>
        <v>668</v>
      </c>
      <c r="N57" s="11">
        <f t="shared" ca="1" si="6"/>
        <v>456</v>
      </c>
      <c r="O57" s="11">
        <f t="shared" ca="1" si="6"/>
        <v>603</v>
      </c>
      <c r="P57" s="11">
        <f t="shared" ca="1" si="6"/>
        <v>933</v>
      </c>
      <c r="Q57" s="11">
        <f t="shared" ca="1" si="6"/>
        <v>596</v>
      </c>
      <c r="R57" s="11">
        <f t="shared" ca="1" si="6"/>
        <v>695</v>
      </c>
      <c r="S57" s="11">
        <f t="shared" ca="1" si="6"/>
        <v>4</v>
      </c>
      <c r="T57" s="11">
        <f t="shared" ca="1" si="6"/>
        <v>612</v>
      </c>
      <c r="U57" s="11">
        <f ca="1">IF($B$9=1,AVERAGE(Tabla1[[#This Row],[OCT]:[DIC]]),IF($B$9=2,AVERAGE(Tabla1[[#This Row],[JUL]:[DIC]]),AVERAGE(Tabla1[[#This Row],[ENE]:[DIC]])))</f>
        <v>437</v>
      </c>
      <c r="V57" s="11">
        <f ca="1">+Tabla1[[#This Row],[PROMEDIO VENTA (UNDS)]]/30</f>
        <v>14.566666666666666</v>
      </c>
      <c r="W57" s="11">
        <f ca="1">+Tabla1[[#This Row],[VENTA POR DÍA]]*Tabla1[[#This Row],[LEAD TIME (Días)]]</f>
        <v>145.66666666666666</v>
      </c>
      <c r="X57" s="11" t="str">
        <f>IF(Tabla1[[#This Row],[ABC]]="C","A PEDIDO","STOCK")</f>
        <v>A PEDIDO</v>
      </c>
      <c r="Y57" s="11">
        <f>IF(Tabla1[[#This Row],[ABC]]="C",0,ROUNDUP(VLOOKUP(Tabla1[[#This Row],[ABC]],$F$11:$J$12,MATCH(Y$15,$F$10:$J$10,0),0)*Tabla1[[#This Row],[VENTA POR DÍA]],0))</f>
        <v>0</v>
      </c>
      <c r="Z57" s="11">
        <f>IF(Tabla1[[#This Row],[ABC]]="C",0,ROUNDUP(VLOOKUP(Tabla1[[#This Row],[ABC]],$F$11:$J$12,MATCH(Z$15,$F$10:$J$10,0),0)*Tabla1[[#This Row],[VENTA POR DÍA]],0))</f>
        <v>0</v>
      </c>
    </row>
    <row r="58" spans="2:26" x14ac:dyDescent="0.2">
      <c r="B58" s="2">
        <v>367671</v>
      </c>
      <c r="C58" s="2" t="s">
        <v>133</v>
      </c>
      <c r="D58" s="2" t="s">
        <v>34</v>
      </c>
      <c r="E58" s="3" t="s">
        <v>6</v>
      </c>
      <c r="F58" s="16">
        <f t="shared" ca="1" si="0"/>
        <v>46</v>
      </c>
      <c r="G58" s="17">
        <f t="shared" ca="1" si="1"/>
        <v>29</v>
      </c>
      <c r="H58" s="36" t="str">
        <f>IFERROR(VLOOKUP(Tabla1[[#This Row],[COD PRODUCTO]],Tabla13[#All],9,0),"C")</f>
        <v>C</v>
      </c>
      <c r="I58" s="11">
        <f t="shared" ca="1" si="6"/>
        <v>605</v>
      </c>
      <c r="J58" s="11">
        <f t="shared" ca="1" si="6"/>
        <v>964</v>
      </c>
      <c r="K58" s="11">
        <f t="shared" ca="1" si="6"/>
        <v>970</v>
      </c>
      <c r="L58" s="11">
        <f t="shared" ca="1" si="6"/>
        <v>560</v>
      </c>
      <c r="M58" s="11">
        <f t="shared" ca="1" si="6"/>
        <v>466</v>
      </c>
      <c r="N58" s="11">
        <f t="shared" ca="1" si="6"/>
        <v>889</v>
      </c>
      <c r="O58" s="11">
        <f t="shared" ca="1" si="6"/>
        <v>612</v>
      </c>
      <c r="P58" s="11">
        <f t="shared" ca="1" si="6"/>
        <v>347</v>
      </c>
      <c r="Q58" s="11">
        <f t="shared" ca="1" si="6"/>
        <v>48</v>
      </c>
      <c r="R58" s="11">
        <f t="shared" ca="1" si="6"/>
        <v>217</v>
      </c>
      <c r="S58" s="11">
        <f t="shared" ca="1" si="6"/>
        <v>921</v>
      </c>
      <c r="T58" s="11">
        <f t="shared" ca="1" si="6"/>
        <v>122</v>
      </c>
      <c r="U58" s="11">
        <f ca="1">IF($B$9=1,AVERAGE(Tabla1[[#This Row],[OCT]:[DIC]]),IF($B$9=2,AVERAGE(Tabla1[[#This Row],[JUL]:[DIC]]),AVERAGE(Tabla1[[#This Row],[ENE]:[DIC]])))</f>
        <v>420</v>
      </c>
      <c r="V58" s="11">
        <f ca="1">+Tabla1[[#This Row],[PROMEDIO VENTA (UNDS)]]/30</f>
        <v>14</v>
      </c>
      <c r="W58" s="11">
        <f ca="1">+Tabla1[[#This Row],[VENTA POR DÍA]]*Tabla1[[#This Row],[LEAD TIME (Días)]]</f>
        <v>406</v>
      </c>
      <c r="X58" s="11" t="str">
        <f>IF(Tabla1[[#This Row],[ABC]]="C","A PEDIDO","STOCK")</f>
        <v>A PEDIDO</v>
      </c>
      <c r="Y58" s="11">
        <f>IF(Tabla1[[#This Row],[ABC]]="C",0,ROUNDUP(VLOOKUP(Tabla1[[#This Row],[ABC]],$F$11:$J$12,MATCH(Y$15,$F$10:$J$10,0),0)*Tabla1[[#This Row],[VENTA POR DÍA]],0))</f>
        <v>0</v>
      </c>
      <c r="Z58" s="11">
        <f>IF(Tabla1[[#This Row],[ABC]]="C",0,ROUNDUP(VLOOKUP(Tabla1[[#This Row],[ABC]],$F$11:$J$12,MATCH(Z$15,$F$10:$J$10,0),0)*Tabla1[[#This Row],[VENTA POR DÍA]],0))</f>
        <v>0</v>
      </c>
    </row>
    <row r="59" spans="2:26" x14ac:dyDescent="0.2">
      <c r="B59" s="2">
        <v>348558</v>
      </c>
      <c r="C59" s="2" t="s">
        <v>629</v>
      </c>
      <c r="D59" s="2" t="s">
        <v>34</v>
      </c>
      <c r="E59" s="3" t="s">
        <v>6</v>
      </c>
      <c r="F59" s="16">
        <f t="shared" ca="1" si="0"/>
        <v>33</v>
      </c>
      <c r="G59" s="17">
        <f t="shared" ca="1" si="1"/>
        <v>5</v>
      </c>
      <c r="H59" s="36" t="str">
        <f>IFERROR(VLOOKUP(Tabla1[[#This Row],[COD PRODUCTO]],Tabla13[#All],9,0),"C")</f>
        <v>A</v>
      </c>
      <c r="I59" s="11">
        <f t="shared" ca="1" si="6"/>
        <v>945</v>
      </c>
      <c r="J59" s="11">
        <f t="shared" ca="1" si="6"/>
        <v>533</v>
      </c>
      <c r="K59" s="11">
        <f t="shared" ca="1" si="6"/>
        <v>444</v>
      </c>
      <c r="L59" s="11">
        <f t="shared" ca="1" si="6"/>
        <v>390</v>
      </c>
      <c r="M59" s="11">
        <f t="shared" ca="1" si="6"/>
        <v>15</v>
      </c>
      <c r="N59" s="11">
        <f t="shared" ca="1" si="6"/>
        <v>-16</v>
      </c>
      <c r="O59" s="11">
        <f t="shared" ca="1" si="6"/>
        <v>721</v>
      </c>
      <c r="P59" s="11">
        <f t="shared" ca="1" si="6"/>
        <v>226</v>
      </c>
      <c r="Q59" s="11">
        <f t="shared" ca="1" si="6"/>
        <v>562</v>
      </c>
      <c r="R59" s="11">
        <f t="shared" ca="1" si="6"/>
        <v>636</v>
      </c>
      <c r="S59" s="11">
        <f t="shared" ca="1" si="6"/>
        <v>931</v>
      </c>
      <c r="T59" s="11">
        <f t="shared" ca="1" si="6"/>
        <v>948</v>
      </c>
      <c r="U59" s="11">
        <f ca="1">IF($B$9=1,AVERAGE(Tabla1[[#This Row],[OCT]:[DIC]]),IF($B$9=2,AVERAGE(Tabla1[[#This Row],[JUL]:[DIC]]),AVERAGE(Tabla1[[#This Row],[ENE]:[DIC]])))</f>
        <v>838.33333333333337</v>
      </c>
      <c r="V59" s="11">
        <f ca="1">+Tabla1[[#This Row],[PROMEDIO VENTA (UNDS)]]/30</f>
        <v>27.944444444444446</v>
      </c>
      <c r="W59" s="11">
        <f ca="1">+Tabla1[[#This Row],[VENTA POR DÍA]]*Tabla1[[#This Row],[LEAD TIME (Días)]]</f>
        <v>139.72222222222223</v>
      </c>
      <c r="X59" s="11" t="str">
        <f>IF(Tabla1[[#This Row],[ABC]]="C","A PEDIDO","STOCK")</f>
        <v>STOCK</v>
      </c>
      <c r="Y59" s="11">
        <f ca="1">IF(Tabla1[[#This Row],[ABC]]="C",0,ROUNDUP(VLOOKUP(Tabla1[[#This Row],[ABC]],$F$11:$J$12,MATCH(Y$15,$F$10:$J$10,0),0)*Tabla1[[#This Row],[VENTA POR DÍA]],0))</f>
        <v>84</v>
      </c>
      <c r="Z59" s="11">
        <f ca="1">IF(Tabla1[[#This Row],[ABC]]="C",0,ROUNDUP(VLOOKUP(Tabla1[[#This Row],[ABC]],$F$11:$J$12,MATCH(Z$15,$F$10:$J$10,0),0)*Tabla1[[#This Row],[VENTA POR DÍA]],0))</f>
        <v>816</v>
      </c>
    </row>
    <row r="60" spans="2:26" x14ac:dyDescent="0.2">
      <c r="B60" s="2">
        <v>348109</v>
      </c>
      <c r="C60" s="2" t="s">
        <v>14</v>
      </c>
      <c r="D60" s="2" t="s">
        <v>15</v>
      </c>
      <c r="E60" s="3" t="s">
        <v>6</v>
      </c>
      <c r="F60" s="16">
        <f t="shared" ca="1" si="0"/>
        <v>17</v>
      </c>
      <c r="G60" s="17">
        <f t="shared" ca="1" si="1"/>
        <v>4</v>
      </c>
      <c r="H60" s="36" t="str">
        <f>IFERROR(VLOOKUP(Tabla1[[#This Row],[COD PRODUCTO]],Tabla13[#All],9,0),"C")</f>
        <v>C</v>
      </c>
      <c r="I60" s="11">
        <f t="shared" ca="1" si="6"/>
        <v>224</v>
      </c>
      <c r="J60" s="11">
        <f t="shared" ca="1" si="6"/>
        <v>985</v>
      </c>
      <c r="K60" s="11">
        <f t="shared" ca="1" si="6"/>
        <v>172</v>
      </c>
      <c r="L60" s="11">
        <f t="shared" ca="1" si="6"/>
        <v>321</v>
      </c>
      <c r="M60" s="11">
        <f t="shared" ca="1" si="6"/>
        <v>587</v>
      </c>
      <c r="N60" s="11">
        <f t="shared" ca="1" si="6"/>
        <v>44</v>
      </c>
      <c r="O60" s="11">
        <f t="shared" ca="1" si="6"/>
        <v>591</v>
      </c>
      <c r="P60" s="11">
        <f t="shared" ca="1" si="6"/>
        <v>815</v>
      </c>
      <c r="Q60" s="11">
        <f t="shared" ca="1" si="6"/>
        <v>159</v>
      </c>
      <c r="R60" s="11">
        <f t="shared" ca="1" si="6"/>
        <v>197</v>
      </c>
      <c r="S60" s="11">
        <f t="shared" ca="1" si="6"/>
        <v>721</v>
      </c>
      <c r="T60" s="11">
        <f t="shared" ca="1" si="6"/>
        <v>614</v>
      </c>
      <c r="U60" s="11">
        <f ca="1">IF($B$9=1,AVERAGE(Tabla1[[#This Row],[OCT]:[DIC]]),IF($B$9=2,AVERAGE(Tabla1[[#This Row],[JUL]:[DIC]]),AVERAGE(Tabla1[[#This Row],[ENE]:[DIC]])))</f>
        <v>510.66666666666669</v>
      </c>
      <c r="V60" s="11">
        <f ca="1">+Tabla1[[#This Row],[PROMEDIO VENTA (UNDS)]]/30</f>
        <v>17.022222222222222</v>
      </c>
      <c r="W60" s="11">
        <f ca="1">+Tabla1[[#This Row],[VENTA POR DÍA]]*Tabla1[[#This Row],[LEAD TIME (Días)]]</f>
        <v>68.088888888888889</v>
      </c>
      <c r="X60" s="11" t="str">
        <f>IF(Tabla1[[#This Row],[ABC]]="C","A PEDIDO","STOCK")</f>
        <v>A PEDIDO</v>
      </c>
      <c r="Y60" s="11">
        <f>IF(Tabla1[[#This Row],[ABC]]="C",0,ROUNDUP(VLOOKUP(Tabla1[[#This Row],[ABC]],$F$11:$J$12,MATCH(Y$15,$F$10:$J$10,0),0)*Tabla1[[#This Row],[VENTA POR DÍA]],0))</f>
        <v>0</v>
      </c>
      <c r="Z60" s="11">
        <f>IF(Tabla1[[#This Row],[ABC]]="C",0,ROUNDUP(VLOOKUP(Tabla1[[#This Row],[ABC]],$F$11:$J$12,MATCH(Z$15,$F$10:$J$10,0),0)*Tabla1[[#This Row],[VENTA POR DÍA]],0))</f>
        <v>0</v>
      </c>
    </row>
    <row r="61" spans="2:26" x14ac:dyDescent="0.2">
      <c r="B61" s="2">
        <v>348095</v>
      </c>
      <c r="C61" s="2" t="s">
        <v>43</v>
      </c>
      <c r="D61" s="2" t="s">
        <v>15</v>
      </c>
      <c r="E61" s="3" t="s">
        <v>6</v>
      </c>
      <c r="F61" s="16">
        <f t="shared" ca="1" si="0"/>
        <v>35</v>
      </c>
      <c r="G61" s="17">
        <f t="shared" ca="1" si="1"/>
        <v>26</v>
      </c>
      <c r="H61" s="36" t="str">
        <f>IFERROR(VLOOKUP(Tabla1[[#This Row],[COD PRODUCTO]],Tabla13[#All],9,0),"C")</f>
        <v>A</v>
      </c>
      <c r="I61" s="11">
        <f t="shared" ca="1" si="6"/>
        <v>372</v>
      </c>
      <c r="J61" s="11">
        <f t="shared" ca="1" si="6"/>
        <v>366</v>
      </c>
      <c r="K61" s="11">
        <f t="shared" ca="1" si="6"/>
        <v>-47</v>
      </c>
      <c r="L61" s="11">
        <f t="shared" ca="1" si="6"/>
        <v>741</v>
      </c>
      <c r="M61" s="11">
        <f t="shared" ca="1" si="6"/>
        <v>696</v>
      </c>
      <c r="N61" s="11">
        <f t="shared" ca="1" si="6"/>
        <v>879</v>
      </c>
      <c r="O61" s="11">
        <f t="shared" ca="1" si="6"/>
        <v>668</v>
      </c>
      <c r="P61" s="11">
        <f t="shared" ca="1" si="6"/>
        <v>653</v>
      </c>
      <c r="Q61" s="11">
        <f t="shared" ca="1" si="6"/>
        <v>-92</v>
      </c>
      <c r="R61" s="11">
        <f t="shared" ca="1" si="6"/>
        <v>927</v>
      </c>
      <c r="S61" s="11">
        <f t="shared" ca="1" si="6"/>
        <v>967</v>
      </c>
      <c r="T61" s="11">
        <f t="shared" ca="1" si="6"/>
        <v>601</v>
      </c>
      <c r="U61" s="11">
        <f ca="1">IF($B$9=1,AVERAGE(Tabla1[[#This Row],[OCT]:[DIC]]),IF($B$9=2,AVERAGE(Tabla1[[#This Row],[JUL]:[DIC]]),AVERAGE(Tabla1[[#This Row],[ENE]:[DIC]])))</f>
        <v>831.66666666666663</v>
      </c>
      <c r="V61" s="11">
        <f ca="1">+Tabla1[[#This Row],[PROMEDIO VENTA (UNDS)]]/30</f>
        <v>27.722222222222221</v>
      </c>
      <c r="W61" s="11">
        <f ca="1">+Tabla1[[#This Row],[VENTA POR DÍA]]*Tabla1[[#This Row],[LEAD TIME (Días)]]</f>
        <v>720.77777777777771</v>
      </c>
      <c r="X61" s="11" t="str">
        <f>IF(Tabla1[[#This Row],[ABC]]="C","A PEDIDO","STOCK")</f>
        <v>STOCK</v>
      </c>
      <c r="Y61" s="11">
        <f ca="1">IF(Tabla1[[#This Row],[ABC]]="C",0,ROUNDUP(VLOOKUP(Tabla1[[#This Row],[ABC]],$F$11:$J$12,MATCH(Y$15,$F$10:$J$10,0),0)*Tabla1[[#This Row],[VENTA POR DÍA]],0))</f>
        <v>83</v>
      </c>
      <c r="Z61" s="11">
        <f ca="1">IF(Tabla1[[#This Row],[ABC]]="C",0,ROUNDUP(VLOOKUP(Tabla1[[#This Row],[ABC]],$F$11:$J$12,MATCH(Z$15,$F$10:$J$10,0),0)*Tabla1[[#This Row],[VENTA POR DÍA]],0))</f>
        <v>809</v>
      </c>
    </row>
    <row r="62" spans="2:26" x14ac:dyDescent="0.2">
      <c r="B62" s="2">
        <v>348142</v>
      </c>
      <c r="C62" s="2" t="s">
        <v>70</v>
      </c>
      <c r="D62" s="2" t="s">
        <v>15</v>
      </c>
      <c r="E62" s="3" t="s">
        <v>6</v>
      </c>
      <c r="F62" s="16">
        <f t="shared" ca="1" si="0"/>
        <v>47</v>
      </c>
      <c r="G62" s="17">
        <f t="shared" ca="1" si="1"/>
        <v>27</v>
      </c>
      <c r="H62" s="36" t="str">
        <f>IFERROR(VLOOKUP(Tabla1[[#This Row],[COD PRODUCTO]],Tabla13[#All],9,0),"C")</f>
        <v>A</v>
      </c>
      <c r="I62" s="11">
        <f t="shared" ca="1" si="6"/>
        <v>-98</v>
      </c>
      <c r="J62" s="11">
        <f t="shared" ca="1" si="6"/>
        <v>813</v>
      </c>
      <c r="K62" s="11">
        <f t="shared" ca="1" si="6"/>
        <v>699</v>
      </c>
      <c r="L62" s="11">
        <f t="shared" ca="1" si="6"/>
        <v>395</v>
      </c>
      <c r="M62" s="11">
        <f t="shared" ca="1" si="6"/>
        <v>617</v>
      </c>
      <c r="N62" s="11">
        <f t="shared" ca="1" si="6"/>
        <v>21</v>
      </c>
      <c r="O62" s="11">
        <f t="shared" ca="1" si="6"/>
        <v>427</v>
      </c>
      <c r="P62" s="11">
        <f t="shared" ca="1" si="6"/>
        <v>644</v>
      </c>
      <c r="Q62" s="11">
        <f t="shared" ca="1" si="6"/>
        <v>-97</v>
      </c>
      <c r="R62" s="11">
        <f t="shared" ca="1" si="6"/>
        <v>354</v>
      </c>
      <c r="S62" s="11">
        <f t="shared" ca="1" si="6"/>
        <v>857</v>
      </c>
      <c r="T62" s="11">
        <f t="shared" ca="1" si="6"/>
        <v>327</v>
      </c>
      <c r="U62" s="11">
        <f ca="1">IF($B$9=1,AVERAGE(Tabla1[[#This Row],[OCT]:[DIC]]),IF($B$9=2,AVERAGE(Tabla1[[#This Row],[JUL]:[DIC]]),AVERAGE(Tabla1[[#This Row],[ENE]:[DIC]])))</f>
        <v>512.66666666666663</v>
      </c>
      <c r="V62" s="11">
        <f ca="1">+Tabla1[[#This Row],[PROMEDIO VENTA (UNDS)]]/30</f>
        <v>17.088888888888889</v>
      </c>
      <c r="W62" s="11">
        <f ca="1">+Tabla1[[#This Row],[VENTA POR DÍA]]*Tabla1[[#This Row],[LEAD TIME (Días)]]</f>
        <v>461.4</v>
      </c>
      <c r="X62" s="11" t="str">
        <f>IF(Tabla1[[#This Row],[ABC]]="C","A PEDIDO","STOCK")</f>
        <v>STOCK</v>
      </c>
      <c r="Y62" s="11">
        <f ca="1">IF(Tabla1[[#This Row],[ABC]]="C",0,ROUNDUP(VLOOKUP(Tabla1[[#This Row],[ABC]],$F$11:$J$12,MATCH(Y$15,$F$10:$J$10,0),0)*Tabla1[[#This Row],[VENTA POR DÍA]],0))</f>
        <v>51</v>
      </c>
      <c r="Z62" s="11">
        <f ca="1">IF(Tabla1[[#This Row],[ABC]]="C",0,ROUNDUP(VLOOKUP(Tabla1[[#This Row],[ABC]],$F$11:$J$12,MATCH(Z$15,$F$10:$J$10,0),0)*Tabla1[[#This Row],[VENTA POR DÍA]],0))</f>
        <v>499</v>
      </c>
    </row>
    <row r="63" spans="2:26" x14ac:dyDescent="0.2">
      <c r="B63" s="2">
        <v>348107</v>
      </c>
      <c r="C63" s="2" t="s">
        <v>14</v>
      </c>
      <c r="D63" s="2" t="s">
        <v>15</v>
      </c>
      <c r="E63" s="3" t="s">
        <v>6</v>
      </c>
      <c r="F63" s="16">
        <f t="shared" ca="1" si="0"/>
        <v>18</v>
      </c>
      <c r="G63" s="17">
        <f t="shared" ca="1" si="1"/>
        <v>6</v>
      </c>
      <c r="H63" s="36" t="str">
        <f>IFERROR(VLOOKUP(Tabla1[[#This Row],[COD PRODUCTO]],Tabla13[#All],9,0),"C")</f>
        <v>C</v>
      </c>
      <c r="I63" s="11">
        <f t="shared" ca="1" si="6"/>
        <v>103</v>
      </c>
      <c r="J63" s="11">
        <f t="shared" ca="1" si="6"/>
        <v>729</v>
      </c>
      <c r="K63" s="11">
        <f t="shared" ca="1" si="6"/>
        <v>-23</v>
      </c>
      <c r="L63" s="11">
        <f t="shared" ca="1" si="6"/>
        <v>752</v>
      </c>
      <c r="M63" s="11">
        <f t="shared" ca="1" si="6"/>
        <v>632</v>
      </c>
      <c r="N63" s="11">
        <f t="shared" ca="1" si="6"/>
        <v>3</v>
      </c>
      <c r="O63" s="11">
        <f t="shared" ca="1" si="6"/>
        <v>412</v>
      </c>
      <c r="P63" s="11">
        <f t="shared" ca="1" si="6"/>
        <v>348</v>
      </c>
      <c r="Q63" s="11">
        <f t="shared" ca="1" si="6"/>
        <v>679</v>
      </c>
      <c r="R63" s="11">
        <f t="shared" ca="1" si="6"/>
        <v>438</v>
      </c>
      <c r="S63" s="11">
        <f t="shared" ca="1" si="6"/>
        <v>347</v>
      </c>
      <c r="T63" s="11">
        <f t="shared" ca="1" si="6"/>
        <v>59</v>
      </c>
      <c r="U63" s="11">
        <f ca="1">IF($B$9=1,AVERAGE(Tabla1[[#This Row],[OCT]:[DIC]]),IF($B$9=2,AVERAGE(Tabla1[[#This Row],[JUL]:[DIC]]),AVERAGE(Tabla1[[#This Row],[ENE]:[DIC]])))</f>
        <v>281.33333333333331</v>
      </c>
      <c r="V63" s="11">
        <f ca="1">+Tabla1[[#This Row],[PROMEDIO VENTA (UNDS)]]/30</f>
        <v>9.3777777777777764</v>
      </c>
      <c r="W63" s="11">
        <f ca="1">+Tabla1[[#This Row],[VENTA POR DÍA]]*Tabla1[[#This Row],[LEAD TIME (Días)]]</f>
        <v>56.266666666666659</v>
      </c>
      <c r="X63" s="11" t="str">
        <f>IF(Tabla1[[#This Row],[ABC]]="C","A PEDIDO","STOCK")</f>
        <v>A PEDIDO</v>
      </c>
      <c r="Y63" s="11">
        <f>IF(Tabla1[[#This Row],[ABC]]="C",0,ROUNDUP(VLOOKUP(Tabla1[[#This Row],[ABC]],$F$11:$J$12,MATCH(Y$15,$F$10:$J$10,0),0)*Tabla1[[#This Row],[VENTA POR DÍA]],0))</f>
        <v>0</v>
      </c>
      <c r="Z63" s="11">
        <f>IF(Tabla1[[#This Row],[ABC]]="C",0,ROUNDUP(VLOOKUP(Tabla1[[#This Row],[ABC]],$F$11:$J$12,MATCH(Z$15,$F$10:$J$10,0),0)*Tabla1[[#This Row],[VENTA POR DÍA]],0))</f>
        <v>0</v>
      </c>
    </row>
    <row r="64" spans="2:26" x14ac:dyDescent="0.2">
      <c r="B64" s="2">
        <v>348108</v>
      </c>
      <c r="C64" s="2" t="s">
        <v>91</v>
      </c>
      <c r="D64" s="2" t="s">
        <v>15</v>
      </c>
      <c r="E64" s="3" t="s">
        <v>6</v>
      </c>
      <c r="F64" s="16">
        <f t="shared" ca="1" si="0"/>
        <v>42</v>
      </c>
      <c r="G64" s="17">
        <f t="shared" ca="1" si="1"/>
        <v>7</v>
      </c>
      <c r="H64" s="36" t="str">
        <f>IFERROR(VLOOKUP(Tabla1[[#This Row],[COD PRODUCTO]],Tabla13[#All],9,0),"C")</f>
        <v>A</v>
      </c>
      <c r="I64" s="11">
        <f t="shared" ca="1" si="6"/>
        <v>848</v>
      </c>
      <c r="J64" s="11">
        <f t="shared" ca="1" si="6"/>
        <v>871</v>
      </c>
      <c r="K64" s="11">
        <f t="shared" ca="1" si="6"/>
        <v>960</v>
      </c>
      <c r="L64" s="11">
        <f t="shared" ca="1" si="6"/>
        <v>414</v>
      </c>
      <c r="M64" s="11">
        <f t="shared" ca="1" si="6"/>
        <v>-95</v>
      </c>
      <c r="N64" s="11">
        <f t="shared" ca="1" si="6"/>
        <v>-43</v>
      </c>
      <c r="O64" s="11">
        <f t="shared" ca="1" si="6"/>
        <v>-88</v>
      </c>
      <c r="P64" s="11">
        <f t="shared" ca="1" si="6"/>
        <v>764</v>
      </c>
      <c r="Q64" s="11">
        <f t="shared" ca="1" si="6"/>
        <v>-32</v>
      </c>
      <c r="R64" s="11">
        <f t="shared" ca="1" si="6"/>
        <v>301</v>
      </c>
      <c r="S64" s="11">
        <f t="shared" ca="1" si="6"/>
        <v>641</v>
      </c>
      <c r="T64" s="11">
        <f t="shared" ca="1" si="6"/>
        <v>982</v>
      </c>
      <c r="U64" s="11">
        <f ca="1">IF($B$9=1,AVERAGE(Tabla1[[#This Row],[OCT]:[DIC]]),IF($B$9=2,AVERAGE(Tabla1[[#This Row],[JUL]:[DIC]]),AVERAGE(Tabla1[[#This Row],[ENE]:[DIC]])))</f>
        <v>641.33333333333337</v>
      </c>
      <c r="V64" s="11">
        <f ca="1">+Tabla1[[#This Row],[PROMEDIO VENTA (UNDS)]]/30</f>
        <v>21.37777777777778</v>
      </c>
      <c r="W64" s="11">
        <f ca="1">+Tabla1[[#This Row],[VENTA POR DÍA]]*Tabla1[[#This Row],[LEAD TIME (Días)]]</f>
        <v>149.64444444444445</v>
      </c>
      <c r="X64" s="11" t="str">
        <f>IF(Tabla1[[#This Row],[ABC]]="C","A PEDIDO","STOCK")</f>
        <v>STOCK</v>
      </c>
      <c r="Y64" s="11">
        <f ca="1">IF(Tabla1[[#This Row],[ABC]]="C",0,ROUNDUP(VLOOKUP(Tabla1[[#This Row],[ABC]],$F$11:$J$12,MATCH(Y$15,$F$10:$J$10,0),0)*Tabla1[[#This Row],[VENTA POR DÍA]],0))</f>
        <v>64</v>
      </c>
      <c r="Z64" s="11">
        <f ca="1">IF(Tabla1[[#This Row],[ABC]]="C",0,ROUNDUP(VLOOKUP(Tabla1[[#This Row],[ABC]],$F$11:$J$12,MATCH(Z$15,$F$10:$J$10,0),0)*Tabla1[[#This Row],[VENTA POR DÍA]],0))</f>
        <v>624</v>
      </c>
    </row>
    <row r="65" spans="2:26" x14ac:dyDescent="0.2">
      <c r="B65" s="2">
        <v>348141</v>
      </c>
      <c r="C65" s="2" t="s">
        <v>70</v>
      </c>
      <c r="D65" s="2" t="s">
        <v>15</v>
      </c>
      <c r="E65" s="3" t="s">
        <v>6</v>
      </c>
      <c r="F65" s="16">
        <f t="shared" ca="1" si="0"/>
        <v>14</v>
      </c>
      <c r="G65" s="17">
        <f t="shared" ca="1" si="1"/>
        <v>8</v>
      </c>
      <c r="H65" s="36" t="str">
        <f>IFERROR(VLOOKUP(Tabla1[[#This Row],[COD PRODUCTO]],Tabla13[#All],9,0),"C")</f>
        <v>B</v>
      </c>
      <c r="I65" s="11">
        <f t="shared" ca="1" si="6"/>
        <v>-36</v>
      </c>
      <c r="J65" s="11">
        <f t="shared" ca="1" si="6"/>
        <v>744</v>
      </c>
      <c r="K65" s="11">
        <f t="shared" ca="1" si="6"/>
        <v>87</v>
      </c>
      <c r="L65" s="11">
        <f t="shared" ca="1" si="6"/>
        <v>-19</v>
      </c>
      <c r="M65" s="11">
        <f t="shared" ca="1" si="6"/>
        <v>806</v>
      </c>
      <c r="N65" s="11">
        <f t="shared" ca="1" si="6"/>
        <v>361</v>
      </c>
      <c r="O65" s="11">
        <f t="shared" ca="1" si="6"/>
        <v>607</v>
      </c>
      <c r="P65" s="11">
        <f t="shared" ca="1" si="6"/>
        <v>594</v>
      </c>
      <c r="Q65" s="11">
        <f t="shared" ca="1" si="6"/>
        <v>784</v>
      </c>
      <c r="R65" s="11">
        <f t="shared" ca="1" si="6"/>
        <v>458</v>
      </c>
      <c r="S65" s="11">
        <f t="shared" ca="1" si="6"/>
        <v>421</v>
      </c>
      <c r="T65" s="11">
        <f t="shared" ca="1" si="6"/>
        <v>500</v>
      </c>
      <c r="U65" s="11">
        <f ca="1">IF($B$9=1,AVERAGE(Tabla1[[#This Row],[OCT]:[DIC]]),IF($B$9=2,AVERAGE(Tabla1[[#This Row],[JUL]:[DIC]]),AVERAGE(Tabla1[[#This Row],[ENE]:[DIC]])))</f>
        <v>459.66666666666669</v>
      </c>
      <c r="V65" s="11">
        <f ca="1">+Tabla1[[#This Row],[PROMEDIO VENTA (UNDS)]]/30</f>
        <v>15.322222222222223</v>
      </c>
      <c r="W65" s="11">
        <f ca="1">+Tabla1[[#This Row],[VENTA POR DÍA]]*Tabla1[[#This Row],[LEAD TIME (Días)]]</f>
        <v>122.57777777777778</v>
      </c>
      <c r="X65" s="11" t="str">
        <f>IF(Tabla1[[#This Row],[ABC]]="C","A PEDIDO","STOCK")</f>
        <v>STOCK</v>
      </c>
      <c r="Y65" s="11">
        <f ca="1">IF(Tabla1[[#This Row],[ABC]]="C",0,ROUNDUP(VLOOKUP(Tabla1[[#This Row],[ABC]],$F$11:$J$12,MATCH(Y$15,$F$10:$J$10,0),0)*Tabla1[[#This Row],[VENTA POR DÍA]],0))</f>
        <v>144</v>
      </c>
      <c r="Z65" s="11">
        <f ca="1">IF(Tabla1[[#This Row],[ABC]]="C",0,ROUNDUP(VLOOKUP(Tabla1[[#This Row],[ABC]],$F$11:$J$12,MATCH(Z$15,$F$10:$J$10,0),0)*Tabla1[[#This Row],[VENTA POR DÍA]],0))</f>
        <v>350</v>
      </c>
    </row>
    <row r="66" spans="2:26" x14ac:dyDescent="0.2">
      <c r="B66" s="2">
        <v>348094</v>
      </c>
      <c r="C66" s="2" t="s">
        <v>99</v>
      </c>
      <c r="D66" s="2" t="s">
        <v>15</v>
      </c>
      <c r="E66" s="3" t="s">
        <v>6</v>
      </c>
      <c r="F66" s="16">
        <f t="shared" ca="1" si="0"/>
        <v>13</v>
      </c>
      <c r="G66" s="17">
        <f t="shared" ca="1" si="1"/>
        <v>11</v>
      </c>
      <c r="H66" s="36" t="str">
        <f>IFERROR(VLOOKUP(Tabla1[[#This Row],[COD PRODUCTO]],Tabla13[#All],9,0),"C")</f>
        <v>A</v>
      </c>
      <c r="I66" s="11">
        <f t="shared" ref="I66:T75" ca="1" si="7">RANDBETWEEN(-100,1000)</f>
        <v>-70</v>
      </c>
      <c r="J66" s="11">
        <f t="shared" ca="1" si="7"/>
        <v>828</v>
      </c>
      <c r="K66" s="11">
        <f t="shared" ca="1" si="7"/>
        <v>578</v>
      </c>
      <c r="L66" s="11">
        <f t="shared" ca="1" si="7"/>
        <v>732</v>
      </c>
      <c r="M66" s="11">
        <f t="shared" ca="1" si="7"/>
        <v>55</v>
      </c>
      <c r="N66" s="11">
        <f t="shared" ca="1" si="7"/>
        <v>907</v>
      </c>
      <c r="O66" s="11">
        <f t="shared" ca="1" si="7"/>
        <v>91</v>
      </c>
      <c r="P66" s="11">
        <f t="shared" ca="1" si="7"/>
        <v>2</v>
      </c>
      <c r="Q66" s="11">
        <f t="shared" ca="1" si="7"/>
        <v>-59</v>
      </c>
      <c r="R66" s="11">
        <f t="shared" ca="1" si="7"/>
        <v>355</v>
      </c>
      <c r="S66" s="11">
        <f t="shared" ca="1" si="7"/>
        <v>948</v>
      </c>
      <c r="T66" s="11">
        <f t="shared" ca="1" si="7"/>
        <v>330</v>
      </c>
      <c r="U66" s="11">
        <f ca="1">IF($B$9=1,AVERAGE(Tabla1[[#This Row],[OCT]:[DIC]]),IF($B$9=2,AVERAGE(Tabla1[[#This Row],[JUL]:[DIC]]),AVERAGE(Tabla1[[#This Row],[ENE]:[DIC]])))</f>
        <v>544.33333333333337</v>
      </c>
      <c r="V66" s="11">
        <f ca="1">+Tabla1[[#This Row],[PROMEDIO VENTA (UNDS)]]/30</f>
        <v>18.144444444444446</v>
      </c>
      <c r="W66" s="11">
        <f ca="1">+Tabla1[[#This Row],[VENTA POR DÍA]]*Tabla1[[#This Row],[LEAD TIME (Días)]]</f>
        <v>199.5888888888889</v>
      </c>
      <c r="X66" s="11" t="str">
        <f>IF(Tabla1[[#This Row],[ABC]]="C","A PEDIDO","STOCK")</f>
        <v>STOCK</v>
      </c>
      <c r="Y66" s="11">
        <f ca="1">IF(Tabla1[[#This Row],[ABC]]="C",0,ROUNDUP(VLOOKUP(Tabla1[[#This Row],[ABC]],$F$11:$J$12,MATCH(Y$15,$F$10:$J$10,0),0)*Tabla1[[#This Row],[VENTA POR DÍA]],0))</f>
        <v>54</v>
      </c>
      <c r="Z66" s="11">
        <f ca="1">IF(Tabla1[[#This Row],[ABC]]="C",0,ROUNDUP(VLOOKUP(Tabla1[[#This Row],[ABC]],$F$11:$J$12,MATCH(Z$15,$F$10:$J$10,0),0)*Tabla1[[#This Row],[VENTA POR DÍA]],0))</f>
        <v>530</v>
      </c>
    </row>
    <row r="67" spans="2:26" x14ac:dyDescent="0.2">
      <c r="B67" s="2">
        <v>347706</v>
      </c>
      <c r="C67" s="2" t="s">
        <v>139</v>
      </c>
      <c r="D67" s="2" t="s">
        <v>15</v>
      </c>
      <c r="E67" s="3" t="s">
        <v>6</v>
      </c>
      <c r="F67" s="16">
        <f t="shared" ca="1" si="0"/>
        <v>32</v>
      </c>
      <c r="G67" s="17">
        <f t="shared" ca="1" si="1"/>
        <v>23</v>
      </c>
      <c r="H67" s="36" t="str">
        <f>IFERROR(VLOOKUP(Tabla1[[#This Row],[COD PRODUCTO]],Tabla13[#All],9,0),"C")</f>
        <v>C</v>
      </c>
      <c r="I67" s="11">
        <f t="shared" ca="1" si="7"/>
        <v>405</v>
      </c>
      <c r="J67" s="11">
        <f t="shared" ca="1" si="7"/>
        <v>833</v>
      </c>
      <c r="K67" s="11">
        <f t="shared" ca="1" si="7"/>
        <v>177</v>
      </c>
      <c r="L67" s="11">
        <f t="shared" ca="1" si="7"/>
        <v>114</v>
      </c>
      <c r="M67" s="11">
        <f t="shared" ca="1" si="7"/>
        <v>-51</v>
      </c>
      <c r="N67" s="11">
        <f t="shared" ca="1" si="7"/>
        <v>-89</v>
      </c>
      <c r="O67" s="11">
        <f t="shared" ca="1" si="7"/>
        <v>331</v>
      </c>
      <c r="P67" s="11">
        <f t="shared" ca="1" si="7"/>
        <v>-55</v>
      </c>
      <c r="Q67" s="11">
        <f t="shared" ca="1" si="7"/>
        <v>772</v>
      </c>
      <c r="R67" s="11">
        <f t="shared" ca="1" si="7"/>
        <v>108</v>
      </c>
      <c r="S67" s="11">
        <f t="shared" ca="1" si="7"/>
        <v>472</v>
      </c>
      <c r="T67" s="11">
        <f t="shared" ca="1" si="7"/>
        <v>640</v>
      </c>
      <c r="U67" s="11">
        <f ca="1">IF($B$9=1,AVERAGE(Tabla1[[#This Row],[OCT]:[DIC]]),IF($B$9=2,AVERAGE(Tabla1[[#This Row],[JUL]:[DIC]]),AVERAGE(Tabla1[[#This Row],[ENE]:[DIC]])))</f>
        <v>406.66666666666669</v>
      </c>
      <c r="V67" s="11">
        <f ca="1">+Tabla1[[#This Row],[PROMEDIO VENTA (UNDS)]]/30</f>
        <v>13.555555555555555</v>
      </c>
      <c r="W67" s="11">
        <f ca="1">+Tabla1[[#This Row],[VENTA POR DÍA]]*Tabla1[[#This Row],[LEAD TIME (Días)]]</f>
        <v>311.77777777777777</v>
      </c>
      <c r="X67" s="11" t="str">
        <f>IF(Tabla1[[#This Row],[ABC]]="C","A PEDIDO","STOCK")</f>
        <v>A PEDIDO</v>
      </c>
      <c r="Y67" s="11">
        <f>IF(Tabla1[[#This Row],[ABC]]="C",0,ROUNDUP(VLOOKUP(Tabla1[[#This Row],[ABC]],$F$11:$J$12,MATCH(Y$15,$F$10:$J$10,0),0)*Tabla1[[#This Row],[VENTA POR DÍA]],0))</f>
        <v>0</v>
      </c>
      <c r="Z67" s="11">
        <f>IF(Tabla1[[#This Row],[ABC]]="C",0,ROUNDUP(VLOOKUP(Tabla1[[#This Row],[ABC]],$F$11:$J$12,MATCH(Z$15,$F$10:$J$10,0),0)*Tabla1[[#This Row],[VENTA POR DÍA]],0))</f>
        <v>0</v>
      </c>
    </row>
    <row r="68" spans="2:26" x14ac:dyDescent="0.2">
      <c r="B68" s="2">
        <v>347709</v>
      </c>
      <c r="C68" s="2" t="s">
        <v>140</v>
      </c>
      <c r="D68" s="2" t="s">
        <v>15</v>
      </c>
      <c r="E68" s="3" t="s">
        <v>6</v>
      </c>
      <c r="F68" s="16">
        <f t="shared" ca="1" si="0"/>
        <v>41</v>
      </c>
      <c r="G68" s="17">
        <f t="shared" ca="1" si="1"/>
        <v>17</v>
      </c>
      <c r="H68" s="36" t="str">
        <f>IFERROR(VLOOKUP(Tabla1[[#This Row],[COD PRODUCTO]],Tabla13[#All],9,0),"C")</f>
        <v>A</v>
      </c>
      <c r="I68" s="11">
        <f t="shared" ca="1" si="7"/>
        <v>583</v>
      </c>
      <c r="J68" s="11">
        <f t="shared" ca="1" si="7"/>
        <v>934</v>
      </c>
      <c r="K68" s="11">
        <f t="shared" ca="1" si="7"/>
        <v>792</v>
      </c>
      <c r="L68" s="11">
        <f t="shared" ca="1" si="7"/>
        <v>865</v>
      </c>
      <c r="M68" s="11">
        <f t="shared" ca="1" si="7"/>
        <v>-59</v>
      </c>
      <c r="N68" s="11">
        <f t="shared" ca="1" si="7"/>
        <v>782</v>
      </c>
      <c r="O68" s="11">
        <f t="shared" ca="1" si="7"/>
        <v>-82</v>
      </c>
      <c r="P68" s="11">
        <f t="shared" ca="1" si="7"/>
        <v>447</v>
      </c>
      <c r="Q68" s="11">
        <f t="shared" ca="1" si="7"/>
        <v>407</v>
      </c>
      <c r="R68" s="11">
        <f t="shared" ca="1" si="7"/>
        <v>822</v>
      </c>
      <c r="S68" s="11">
        <f t="shared" ca="1" si="7"/>
        <v>421</v>
      </c>
      <c r="T68" s="11">
        <f t="shared" ca="1" si="7"/>
        <v>748</v>
      </c>
      <c r="U68" s="11">
        <f ca="1">IF($B$9=1,AVERAGE(Tabla1[[#This Row],[OCT]:[DIC]]),IF($B$9=2,AVERAGE(Tabla1[[#This Row],[JUL]:[DIC]]),AVERAGE(Tabla1[[#This Row],[ENE]:[DIC]])))</f>
        <v>663.66666666666663</v>
      </c>
      <c r="V68" s="11">
        <f ca="1">+Tabla1[[#This Row],[PROMEDIO VENTA (UNDS)]]/30</f>
        <v>22.12222222222222</v>
      </c>
      <c r="W68" s="11">
        <f ca="1">+Tabla1[[#This Row],[VENTA POR DÍA]]*Tabla1[[#This Row],[LEAD TIME (Días)]]</f>
        <v>376.07777777777773</v>
      </c>
      <c r="X68" s="11" t="str">
        <f>IF(Tabla1[[#This Row],[ABC]]="C","A PEDIDO","STOCK")</f>
        <v>STOCK</v>
      </c>
      <c r="Y68" s="11">
        <f ca="1">IF(Tabla1[[#This Row],[ABC]]="C",0,ROUNDUP(VLOOKUP(Tabla1[[#This Row],[ABC]],$F$11:$J$12,MATCH(Y$15,$F$10:$J$10,0),0)*Tabla1[[#This Row],[VENTA POR DÍA]],0))</f>
        <v>66</v>
      </c>
      <c r="Z68" s="11">
        <f ca="1">IF(Tabla1[[#This Row],[ABC]]="C",0,ROUNDUP(VLOOKUP(Tabla1[[#This Row],[ABC]],$F$11:$J$12,MATCH(Z$15,$F$10:$J$10,0),0)*Tabla1[[#This Row],[VENTA POR DÍA]],0))</f>
        <v>646</v>
      </c>
    </row>
    <row r="69" spans="2:26" x14ac:dyDescent="0.2">
      <c r="B69" s="2">
        <v>348129</v>
      </c>
      <c r="C69" s="2" t="s">
        <v>148</v>
      </c>
      <c r="D69" s="2" t="s">
        <v>15</v>
      </c>
      <c r="E69" s="3" t="s">
        <v>6</v>
      </c>
      <c r="F69" s="16">
        <f t="shared" ca="1" si="0"/>
        <v>12</v>
      </c>
      <c r="G69" s="17">
        <f t="shared" ca="1" si="1"/>
        <v>15</v>
      </c>
      <c r="H69" s="36" t="str">
        <f>IFERROR(VLOOKUP(Tabla1[[#This Row],[COD PRODUCTO]],Tabla13[#All],9,0),"C")</f>
        <v>C</v>
      </c>
      <c r="I69" s="11">
        <f t="shared" ca="1" si="7"/>
        <v>936</v>
      </c>
      <c r="J69" s="11">
        <f t="shared" ca="1" si="7"/>
        <v>100</v>
      </c>
      <c r="K69" s="11">
        <f t="shared" ca="1" si="7"/>
        <v>843</v>
      </c>
      <c r="L69" s="11">
        <f t="shared" ca="1" si="7"/>
        <v>227</v>
      </c>
      <c r="M69" s="11">
        <f t="shared" ca="1" si="7"/>
        <v>347</v>
      </c>
      <c r="N69" s="11">
        <f t="shared" ca="1" si="7"/>
        <v>330</v>
      </c>
      <c r="O69" s="11">
        <f t="shared" ca="1" si="7"/>
        <v>162</v>
      </c>
      <c r="P69" s="11">
        <f t="shared" ca="1" si="7"/>
        <v>104</v>
      </c>
      <c r="Q69" s="11">
        <f t="shared" ca="1" si="7"/>
        <v>119</v>
      </c>
      <c r="R69" s="11">
        <f t="shared" ca="1" si="7"/>
        <v>871</v>
      </c>
      <c r="S69" s="11">
        <f t="shared" ca="1" si="7"/>
        <v>352</v>
      </c>
      <c r="T69" s="11">
        <f t="shared" ca="1" si="7"/>
        <v>-11</v>
      </c>
      <c r="U69" s="11">
        <f ca="1">IF($B$9=1,AVERAGE(Tabla1[[#This Row],[OCT]:[DIC]]),IF($B$9=2,AVERAGE(Tabla1[[#This Row],[JUL]:[DIC]]),AVERAGE(Tabla1[[#This Row],[ENE]:[DIC]])))</f>
        <v>404</v>
      </c>
      <c r="V69" s="11">
        <f ca="1">+Tabla1[[#This Row],[PROMEDIO VENTA (UNDS)]]/30</f>
        <v>13.466666666666667</v>
      </c>
      <c r="W69" s="11">
        <f ca="1">+Tabla1[[#This Row],[VENTA POR DÍA]]*Tabla1[[#This Row],[LEAD TIME (Días)]]</f>
        <v>202</v>
      </c>
      <c r="X69" s="11" t="str">
        <f>IF(Tabla1[[#This Row],[ABC]]="C","A PEDIDO","STOCK")</f>
        <v>A PEDIDO</v>
      </c>
      <c r="Y69" s="11">
        <f>IF(Tabla1[[#This Row],[ABC]]="C",0,ROUNDUP(VLOOKUP(Tabla1[[#This Row],[ABC]],$F$11:$J$12,MATCH(Y$15,$F$10:$J$10,0),0)*Tabla1[[#This Row],[VENTA POR DÍA]],0))</f>
        <v>0</v>
      </c>
      <c r="Z69" s="11">
        <f>IF(Tabla1[[#This Row],[ABC]]="C",0,ROUNDUP(VLOOKUP(Tabla1[[#This Row],[ABC]],$F$11:$J$12,MATCH(Z$15,$F$10:$J$10,0),0)*Tabla1[[#This Row],[VENTA POR DÍA]],0))</f>
        <v>0</v>
      </c>
    </row>
    <row r="70" spans="2:26" x14ac:dyDescent="0.2">
      <c r="B70" s="2">
        <v>347708</v>
      </c>
      <c r="C70" s="2" t="s">
        <v>172</v>
      </c>
      <c r="D70" s="2" t="s">
        <v>15</v>
      </c>
      <c r="E70" s="3" t="s">
        <v>6</v>
      </c>
      <c r="F70" s="16">
        <f t="shared" ca="1" si="0"/>
        <v>15</v>
      </c>
      <c r="G70" s="17">
        <f t="shared" ca="1" si="1"/>
        <v>11</v>
      </c>
      <c r="H70" s="36" t="str">
        <f>IFERROR(VLOOKUP(Tabla1[[#This Row],[COD PRODUCTO]],Tabla13[#All],9,0),"C")</f>
        <v>B</v>
      </c>
      <c r="I70" s="11">
        <f t="shared" ca="1" si="7"/>
        <v>460</v>
      </c>
      <c r="J70" s="11">
        <f t="shared" ca="1" si="7"/>
        <v>444</v>
      </c>
      <c r="K70" s="11">
        <f t="shared" ca="1" si="7"/>
        <v>954</v>
      </c>
      <c r="L70" s="11">
        <f t="shared" ca="1" si="7"/>
        <v>180</v>
      </c>
      <c r="M70" s="11">
        <f t="shared" ca="1" si="7"/>
        <v>474</v>
      </c>
      <c r="N70" s="11">
        <f t="shared" ca="1" si="7"/>
        <v>645</v>
      </c>
      <c r="O70" s="11">
        <f t="shared" ca="1" si="7"/>
        <v>819</v>
      </c>
      <c r="P70" s="11">
        <f t="shared" ca="1" si="7"/>
        <v>772</v>
      </c>
      <c r="Q70" s="11">
        <f t="shared" ca="1" si="7"/>
        <v>-76</v>
      </c>
      <c r="R70" s="11">
        <f t="shared" ca="1" si="7"/>
        <v>399</v>
      </c>
      <c r="S70" s="11">
        <f t="shared" ca="1" si="7"/>
        <v>564</v>
      </c>
      <c r="T70" s="11">
        <f t="shared" ca="1" si="7"/>
        <v>795</v>
      </c>
      <c r="U70" s="11">
        <f ca="1">IF($B$9=1,AVERAGE(Tabla1[[#This Row],[OCT]:[DIC]]),IF($B$9=2,AVERAGE(Tabla1[[#This Row],[JUL]:[DIC]]),AVERAGE(Tabla1[[#This Row],[ENE]:[DIC]])))</f>
        <v>586</v>
      </c>
      <c r="V70" s="11">
        <f ca="1">+Tabla1[[#This Row],[PROMEDIO VENTA (UNDS)]]/30</f>
        <v>19.533333333333335</v>
      </c>
      <c r="W70" s="11">
        <f ca="1">+Tabla1[[#This Row],[VENTA POR DÍA]]*Tabla1[[#This Row],[LEAD TIME (Días)]]</f>
        <v>214.86666666666667</v>
      </c>
      <c r="X70" s="11" t="str">
        <f>IF(Tabla1[[#This Row],[ABC]]="C","A PEDIDO","STOCK")</f>
        <v>STOCK</v>
      </c>
      <c r="Y70" s="11">
        <f ca="1">IF(Tabla1[[#This Row],[ABC]]="C",0,ROUNDUP(VLOOKUP(Tabla1[[#This Row],[ABC]],$F$11:$J$12,MATCH(Y$15,$F$10:$J$10,0),0)*Tabla1[[#This Row],[VENTA POR DÍA]],0))</f>
        <v>184</v>
      </c>
      <c r="Z70" s="11">
        <f ca="1">IF(Tabla1[[#This Row],[ABC]]="C",0,ROUNDUP(VLOOKUP(Tabla1[[#This Row],[ABC]],$F$11:$J$12,MATCH(Z$15,$F$10:$J$10,0),0)*Tabla1[[#This Row],[VENTA POR DÍA]],0))</f>
        <v>445</v>
      </c>
    </row>
    <row r="71" spans="2:26" x14ac:dyDescent="0.2">
      <c r="B71" s="2">
        <v>348566</v>
      </c>
      <c r="C71" s="2" t="s">
        <v>181</v>
      </c>
      <c r="D71" s="2" t="s">
        <v>15</v>
      </c>
      <c r="E71" s="3" t="s">
        <v>6</v>
      </c>
      <c r="F71" s="16">
        <f t="shared" ca="1" si="0"/>
        <v>19</v>
      </c>
      <c r="G71" s="17">
        <f t="shared" ca="1" si="1"/>
        <v>5</v>
      </c>
      <c r="H71" s="36" t="str">
        <f>IFERROR(VLOOKUP(Tabla1[[#This Row],[COD PRODUCTO]],Tabla13[#All],9,0),"C")</f>
        <v>C</v>
      </c>
      <c r="I71" s="11">
        <f t="shared" ca="1" si="7"/>
        <v>103</v>
      </c>
      <c r="J71" s="11">
        <f t="shared" ca="1" si="7"/>
        <v>930</v>
      </c>
      <c r="K71" s="11">
        <f t="shared" ca="1" si="7"/>
        <v>121</v>
      </c>
      <c r="L71" s="11">
        <f t="shared" ca="1" si="7"/>
        <v>705</v>
      </c>
      <c r="M71" s="11">
        <f t="shared" ca="1" si="7"/>
        <v>341</v>
      </c>
      <c r="N71" s="11">
        <f t="shared" ca="1" si="7"/>
        <v>-29</v>
      </c>
      <c r="O71" s="11">
        <f t="shared" ca="1" si="7"/>
        <v>851</v>
      </c>
      <c r="P71" s="11">
        <f t="shared" ca="1" si="7"/>
        <v>806</v>
      </c>
      <c r="Q71" s="11">
        <f t="shared" ca="1" si="7"/>
        <v>131</v>
      </c>
      <c r="R71" s="11">
        <f t="shared" ca="1" si="7"/>
        <v>849</v>
      </c>
      <c r="S71" s="11">
        <f t="shared" ca="1" si="7"/>
        <v>329</v>
      </c>
      <c r="T71" s="11">
        <f t="shared" ca="1" si="7"/>
        <v>902</v>
      </c>
      <c r="U71" s="11">
        <f ca="1">IF($B$9=1,AVERAGE(Tabla1[[#This Row],[OCT]:[DIC]]),IF($B$9=2,AVERAGE(Tabla1[[#This Row],[JUL]:[DIC]]),AVERAGE(Tabla1[[#This Row],[ENE]:[DIC]])))</f>
        <v>693.33333333333337</v>
      </c>
      <c r="V71" s="11">
        <f ca="1">+Tabla1[[#This Row],[PROMEDIO VENTA (UNDS)]]/30</f>
        <v>23.111111111111111</v>
      </c>
      <c r="W71" s="11">
        <f ca="1">+Tabla1[[#This Row],[VENTA POR DÍA]]*Tabla1[[#This Row],[LEAD TIME (Días)]]</f>
        <v>115.55555555555556</v>
      </c>
      <c r="X71" s="11" t="str">
        <f>IF(Tabla1[[#This Row],[ABC]]="C","A PEDIDO","STOCK")</f>
        <v>A PEDIDO</v>
      </c>
      <c r="Y71" s="11">
        <f>IF(Tabla1[[#This Row],[ABC]]="C",0,ROUNDUP(VLOOKUP(Tabla1[[#This Row],[ABC]],$F$11:$J$12,MATCH(Y$15,$F$10:$J$10,0),0)*Tabla1[[#This Row],[VENTA POR DÍA]],0))</f>
        <v>0</v>
      </c>
      <c r="Z71" s="11">
        <f>IF(Tabla1[[#This Row],[ABC]]="C",0,ROUNDUP(VLOOKUP(Tabla1[[#This Row],[ABC]],$F$11:$J$12,MATCH(Z$15,$F$10:$J$10,0),0)*Tabla1[[#This Row],[VENTA POR DÍA]],0))</f>
        <v>0</v>
      </c>
    </row>
    <row r="72" spans="2:26" x14ac:dyDescent="0.2">
      <c r="B72" s="2">
        <v>348568</v>
      </c>
      <c r="C72" s="2" t="s">
        <v>186</v>
      </c>
      <c r="D72" s="2" t="s">
        <v>15</v>
      </c>
      <c r="E72" s="3" t="s">
        <v>6</v>
      </c>
      <c r="F72" s="16">
        <f t="shared" ca="1" si="0"/>
        <v>13</v>
      </c>
      <c r="G72" s="17">
        <f t="shared" ca="1" si="1"/>
        <v>10</v>
      </c>
      <c r="H72" s="36" t="str">
        <f>IFERROR(VLOOKUP(Tabla1[[#This Row],[COD PRODUCTO]],Tabla13[#All],9,0),"C")</f>
        <v>C</v>
      </c>
      <c r="I72" s="11">
        <f t="shared" ca="1" si="7"/>
        <v>207</v>
      </c>
      <c r="J72" s="11">
        <f t="shared" ca="1" si="7"/>
        <v>283</v>
      </c>
      <c r="K72" s="11">
        <f t="shared" ca="1" si="7"/>
        <v>700</v>
      </c>
      <c r="L72" s="11">
        <f t="shared" ca="1" si="7"/>
        <v>277</v>
      </c>
      <c r="M72" s="11">
        <f t="shared" ca="1" si="7"/>
        <v>542</v>
      </c>
      <c r="N72" s="11">
        <f t="shared" ca="1" si="7"/>
        <v>307</v>
      </c>
      <c r="O72" s="11">
        <f t="shared" ca="1" si="7"/>
        <v>101</v>
      </c>
      <c r="P72" s="11">
        <f t="shared" ca="1" si="7"/>
        <v>-30</v>
      </c>
      <c r="Q72" s="11">
        <f t="shared" ca="1" si="7"/>
        <v>422</v>
      </c>
      <c r="R72" s="11">
        <f t="shared" ca="1" si="7"/>
        <v>424</v>
      </c>
      <c r="S72" s="11">
        <f t="shared" ca="1" si="7"/>
        <v>2</v>
      </c>
      <c r="T72" s="11">
        <f t="shared" ca="1" si="7"/>
        <v>-30</v>
      </c>
      <c r="U72" s="11">
        <f ca="1">IF($B$9=1,AVERAGE(Tabla1[[#This Row],[OCT]:[DIC]]),IF($B$9=2,AVERAGE(Tabla1[[#This Row],[JUL]:[DIC]]),AVERAGE(Tabla1[[#This Row],[ENE]:[DIC]])))</f>
        <v>132</v>
      </c>
      <c r="V72" s="11">
        <f ca="1">+Tabla1[[#This Row],[PROMEDIO VENTA (UNDS)]]/30</f>
        <v>4.4000000000000004</v>
      </c>
      <c r="W72" s="11">
        <f ca="1">+Tabla1[[#This Row],[VENTA POR DÍA]]*Tabla1[[#This Row],[LEAD TIME (Días)]]</f>
        <v>44</v>
      </c>
      <c r="X72" s="11" t="str">
        <f>IF(Tabla1[[#This Row],[ABC]]="C","A PEDIDO","STOCK")</f>
        <v>A PEDIDO</v>
      </c>
      <c r="Y72" s="11">
        <f>IF(Tabla1[[#This Row],[ABC]]="C",0,ROUNDUP(VLOOKUP(Tabla1[[#This Row],[ABC]],$F$11:$J$12,MATCH(Y$15,$F$10:$J$10,0),0)*Tabla1[[#This Row],[VENTA POR DÍA]],0))</f>
        <v>0</v>
      </c>
      <c r="Z72" s="11">
        <f>IF(Tabla1[[#This Row],[ABC]]="C",0,ROUNDUP(VLOOKUP(Tabla1[[#This Row],[ABC]],$F$11:$J$12,MATCH(Z$15,$F$10:$J$10,0),0)*Tabla1[[#This Row],[VENTA POR DÍA]],0))</f>
        <v>0</v>
      </c>
    </row>
    <row r="73" spans="2:26" x14ac:dyDescent="0.2">
      <c r="B73" s="2">
        <v>348569</v>
      </c>
      <c r="C73" s="2" t="s">
        <v>187</v>
      </c>
      <c r="D73" s="2" t="s">
        <v>15</v>
      </c>
      <c r="E73" s="3" t="s">
        <v>6</v>
      </c>
      <c r="F73" s="16">
        <f t="shared" ca="1" si="0"/>
        <v>7</v>
      </c>
      <c r="G73" s="17">
        <f t="shared" ca="1" si="1"/>
        <v>5</v>
      </c>
      <c r="H73" s="36" t="str">
        <f>IFERROR(VLOOKUP(Tabla1[[#This Row],[COD PRODUCTO]],Tabla13[#All],9,0),"C")</f>
        <v>A</v>
      </c>
      <c r="I73" s="11">
        <f t="shared" ca="1" si="7"/>
        <v>429</v>
      </c>
      <c r="J73" s="11">
        <f t="shared" ca="1" si="7"/>
        <v>-39</v>
      </c>
      <c r="K73" s="11">
        <f t="shared" ca="1" si="7"/>
        <v>529</v>
      </c>
      <c r="L73" s="11">
        <f t="shared" ca="1" si="7"/>
        <v>-30</v>
      </c>
      <c r="M73" s="11">
        <f t="shared" ca="1" si="7"/>
        <v>555</v>
      </c>
      <c r="N73" s="11">
        <f t="shared" ca="1" si="7"/>
        <v>616</v>
      </c>
      <c r="O73" s="11">
        <f t="shared" ca="1" si="7"/>
        <v>610</v>
      </c>
      <c r="P73" s="11">
        <f t="shared" ca="1" si="7"/>
        <v>502</v>
      </c>
      <c r="Q73" s="11">
        <f t="shared" ca="1" si="7"/>
        <v>-43</v>
      </c>
      <c r="R73" s="11">
        <f t="shared" ca="1" si="7"/>
        <v>794</v>
      </c>
      <c r="S73" s="11">
        <f t="shared" ca="1" si="7"/>
        <v>668</v>
      </c>
      <c r="T73" s="11">
        <f t="shared" ca="1" si="7"/>
        <v>528</v>
      </c>
      <c r="U73" s="11">
        <f ca="1">IF($B$9=1,AVERAGE(Tabla1[[#This Row],[OCT]:[DIC]]),IF($B$9=2,AVERAGE(Tabla1[[#This Row],[JUL]:[DIC]]),AVERAGE(Tabla1[[#This Row],[ENE]:[DIC]])))</f>
        <v>663.33333333333337</v>
      </c>
      <c r="V73" s="11">
        <f ca="1">+Tabla1[[#This Row],[PROMEDIO VENTA (UNDS)]]/30</f>
        <v>22.111111111111111</v>
      </c>
      <c r="W73" s="11">
        <f ca="1">+Tabla1[[#This Row],[VENTA POR DÍA]]*Tabla1[[#This Row],[LEAD TIME (Días)]]</f>
        <v>110.55555555555556</v>
      </c>
      <c r="X73" s="11" t="str">
        <f>IF(Tabla1[[#This Row],[ABC]]="C","A PEDIDO","STOCK")</f>
        <v>STOCK</v>
      </c>
      <c r="Y73" s="11">
        <f ca="1">IF(Tabla1[[#This Row],[ABC]]="C",0,ROUNDUP(VLOOKUP(Tabla1[[#This Row],[ABC]],$F$11:$J$12,MATCH(Y$15,$F$10:$J$10,0),0)*Tabla1[[#This Row],[VENTA POR DÍA]],0))</f>
        <v>66</v>
      </c>
      <c r="Z73" s="11">
        <f ca="1">IF(Tabla1[[#This Row],[ABC]]="C",0,ROUNDUP(VLOOKUP(Tabla1[[#This Row],[ABC]],$F$11:$J$12,MATCH(Z$15,$F$10:$J$10,0),0)*Tabla1[[#This Row],[VENTA POR DÍA]],0))</f>
        <v>646</v>
      </c>
    </row>
    <row r="74" spans="2:26" x14ac:dyDescent="0.2">
      <c r="B74" s="2">
        <v>347700</v>
      </c>
      <c r="C74" s="2" t="s">
        <v>186</v>
      </c>
      <c r="D74" s="2" t="s">
        <v>15</v>
      </c>
      <c r="E74" s="3" t="s">
        <v>6</v>
      </c>
      <c r="F74" s="16">
        <f t="shared" ca="1" si="0"/>
        <v>29</v>
      </c>
      <c r="G74" s="17">
        <f t="shared" ca="1" si="1"/>
        <v>15</v>
      </c>
      <c r="H74" s="36" t="str">
        <f>IFERROR(VLOOKUP(Tabla1[[#This Row],[COD PRODUCTO]],Tabla13[#All],9,0),"C")</f>
        <v>C</v>
      </c>
      <c r="I74" s="11">
        <f t="shared" ca="1" si="7"/>
        <v>510</v>
      </c>
      <c r="J74" s="11">
        <f t="shared" ca="1" si="7"/>
        <v>463</v>
      </c>
      <c r="K74" s="11">
        <f t="shared" ca="1" si="7"/>
        <v>848</v>
      </c>
      <c r="L74" s="11">
        <f t="shared" ca="1" si="7"/>
        <v>524</v>
      </c>
      <c r="M74" s="11">
        <f t="shared" ca="1" si="7"/>
        <v>439</v>
      </c>
      <c r="N74" s="11">
        <f t="shared" ca="1" si="7"/>
        <v>125</v>
      </c>
      <c r="O74" s="11">
        <f t="shared" ca="1" si="7"/>
        <v>612</v>
      </c>
      <c r="P74" s="11">
        <f t="shared" ca="1" si="7"/>
        <v>-7</v>
      </c>
      <c r="Q74" s="11">
        <f t="shared" ca="1" si="7"/>
        <v>765</v>
      </c>
      <c r="R74" s="11">
        <f t="shared" ca="1" si="7"/>
        <v>314</v>
      </c>
      <c r="S74" s="11">
        <f t="shared" ca="1" si="7"/>
        <v>13</v>
      </c>
      <c r="T74" s="11">
        <f t="shared" ca="1" si="7"/>
        <v>927</v>
      </c>
      <c r="U74" s="11">
        <f ca="1">IF($B$9=1,AVERAGE(Tabla1[[#This Row],[OCT]:[DIC]]),IF($B$9=2,AVERAGE(Tabla1[[#This Row],[JUL]:[DIC]]),AVERAGE(Tabla1[[#This Row],[ENE]:[DIC]])))</f>
        <v>418</v>
      </c>
      <c r="V74" s="11">
        <f ca="1">+Tabla1[[#This Row],[PROMEDIO VENTA (UNDS)]]/30</f>
        <v>13.933333333333334</v>
      </c>
      <c r="W74" s="11">
        <f ca="1">+Tabla1[[#This Row],[VENTA POR DÍA]]*Tabla1[[#This Row],[LEAD TIME (Días)]]</f>
        <v>209</v>
      </c>
      <c r="X74" s="11" t="str">
        <f>IF(Tabla1[[#This Row],[ABC]]="C","A PEDIDO","STOCK")</f>
        <v>A PEDIDO</v>
      </c>
      <c r="Y74" s="11">
        <f>IF(Tabla1[[#This Row],[ABC]]="C",0,ROUNDUP(VLOOKUP(Tabla1[[#This Row],[ABC]],$F$11:$J$12,MATCH(Y$15,$F$10:$J$10,0),0)*Tabla1[[#This Row],[VENTA POR DÍA]],0))</f>
        <v>0</v>
      </c>
      <c r="Z74" s="11">
        <f>IF(Tabla1[[#This Row],[ABC]]="C",0,ROUNDUP(VLOOKUP(Tabla1[[#This Row],[ABC]],$F$11:$J$12,MATCH(Z$15,$F$10:$J$10,0),0)*Tabla1[[#This Row],[VENTA POR DÍA]],0))</f>
        <v>0</v>
      </c>
    </row>
    <row r="75" spans="2:26" x14ac:dyDescent="0.2">
      <c r="B75" s="2">
        <v>348132</v>
      </c>
      <c r="C75" s="2" t="s">
        <v>247</v>
      </c>
      <c r="D75" s="2" t="s">
        <v>15</v>
      </c>
      <c r="E75" s="3" t="s">
        <v>6</v>
      </c>
      <c r="F75" s="16">
        <f t="shared" ca="1" si="0"/>
        <v>45</v>
      </c>
      <c r="G75" s="17">
        <f t="shared" ca="1" si="1"/>
        <v>15</v>
      </c>
      <c r="H75" s="36" t="str">
        <f>IFERROR(VLOOKUP(Tabla1[[#This Row],[COD PRODUCTO]],Tabla13[#All],9,0),"C")</f>
        <v>B</v>
      </c>
      <c r="I75" s="11">
        <f t="shared" ca="1" si="7"/>
        <v>941</v>
      </c>
      <c r="J75" s="11">
        <f t="shared" ca="1" si="7"/>
        <v>-4</v>
      </c>
      <c r="K75" s="11">
        <f t="shared" ca="1" si="7"/>
        <v>538</v>
      </c>
      <c r="L75" s="11">
        <f t="shared" ca="1" si="7"/>
        <v>7</v>
      </c>
      <c r="M75" s="11">
        <f t="shared" ca="1" si="7"/>
        <v>32</v>
      </c>
      <c r="N75" s="11">
        <f t="shared" ca="1" si="7"/>
        <v>199</v>
      </c>
      <c r="O75" s="11">
        <f t="shared" ca="1" si="7"/>
        <v>500</v>
      </c>
      <c r="P75" s="11">
        <f t="shared" ca="1" si="7"/>
        <v>908</v>
      </c>
      <c r="Q75" s="11">
        <f t="shared" ca="1" si="7"/>
        <v>325</v>
      </c>
      <c r="R75" s="11">
        <f t="shared" ca="1" si="7"/>
        <v>977</v>
      </c>
      <c r="S75" s="11">
        <f t="shared" ca="1" si="7"/>
        <v>308</v>
      </c>
      <c r="T75" s="11">
        <f t="shared" ca="1" si="7"/>
        <v>642</v>
      </c>
      <c r="U75" s="11">
        <f ca="1">IF($B$9=1,AVERAGE(Tabla1[[#This Row],[OCT]:[DIC]]),IF($B$9=2,AVERAGE(Tabla1[[#This Row],[JUL]:[DIC]]),AVERAGE(Tabla1[[#This Row],[ENE]:[DIC]])))</f>
        <v>642.33333333333337</v>
      </c>
      <c r="V75" s="11">
        <f ca="1">+Tabla1[[#This Row],[PROMEDIO VENTA (UNDS)]]/30</f>
        <v>21.411111111111111</v>
      </c>
      <c r="W75" s="11">
        <f ca="1">+Tabla1[[#This Row],[VENTA POR DÍA]]*Tabla1[[#This Row],[LEAD TIME (Días)]]</f>
        <v>321.16666666666669</v>
      </c>
      <c r="X75" s="11" t="str">
        <f>IF(Tabla1[[#This Row],[ABC]]="C","A PEDIDO","STOCK")</f>
        <v>STOCK</v>
      </c>
      <c r="Y75" s="11">
        <f ca="1">IF(Tabla1[[#This Row],[ABC]]="C",0,ROUNDUP(VLOOKUP(Tabla1[[#This Row],[ABC]],$F$11:$J$12,MATCH(Y$15,$F$10:$J$10,0),0)*Tabla1[[#This Row],[VENTA POR DÍA]],0))</f>
        <v>201</v>
      </c>
      <c r="Z75" s="11">
        <f ca="1">IF(Tabla1[[#This Row],[ABC]]="C",0,ROUNDUP(VLOOKUP(Tabla1[[#This Row],[ABC]],$F$11:$J$12,MATCH(Z$15,$F$10:$J$10,0),0)*Tabla1[[#This Row],[VENTA POR DÍA]],0))</f>
        <v>488</v>
      </c>
    </row>
    <row r="76" spans="2:26" x14ac:dyDescent="0.2">
      <c r="B76" s="2">
        <v>348140</v>
      </c>
      <c r="C76" s="2" t="s">
        <v>248</v>
      </c>
      <c r="D76" s="2" t="s">
        <v>15</v>
      </c>
      <c r="E76" s="3" t="s">
        <v>6</v>
      </c>
      <c r="F76" s="16">
        <f t="shared" ca="1" si="0"/>
        <v>18</v>
      </c>
      <c r="G76" s="17">
        <f t="shared" ca="1" si="1"/>
        <v>22</v>
      </c>
      <c r="H76" s="36" t="str">
        <f>IFERROR(VLOOKUP(Tabla1[[#This Row],[COD PRODUCTO]],Tabla13[#All],9,0),"C")</f>
        <v>C</v>
      </c>
      <c r="I76" s="11">
        <f t="shared" ref="I76:T85" ca="1" si="8">RANDBETWEEN(-100,1000)</f>
        <v>811</v>
      </c>
      <c r="J76" s="11">
        <f t="shared" ca="1" si="8"/>
        <v>-35</v>
      </c>
      <c r="K76" s="11">
        <f t="shared" ca="1" si="8"/>
        <v>-65</v>
      </c>
      <c r="L76" s="11">
        <f t="shared" ca="1" si="8"/>
        <v>911</v>
      </c>
      <c r="M76" s="11">
        <f t="shared" ca="1" si="8"/>
        <v>916</v>
      </c>
      <c r="N76" s="11">
        <f t="shared" ca="1" si="8"/>
        <v>362</v>
      </c>
      <c r="O76" s="11">
        <f t="shared" ca="1" si="8"/>
        <v>843</v>
      </c>
      <c r="P76" s="11">
        <f t="shared" ca="1" si="8"/>
        <v>184</v>
      </c>
      <c r="Q76" s="11">
        <f t="shared" ca="1" si="8"/>
        <v>760</v>
      </c>
      <c r="R76" s="11">
        <f t="shared" ca="1" si="8"/>
        <v>18</v>
      </c>
      <c r="S76" s="11">
        <f t="shared" ca="1" si="8"/>
        <v>460</v>
      </c>
      <c r="T76" s="11">
        <f t="shared" ca="1" si="8"/>
        <v>606</v>
      </c>
      <c r="U76" s="11">
        <f ca="1">IF($B$9=1,AVERAGE(Tabla1[[#This Row],[OCT]:[DIC]]),IF($B$9=2,AVERAGE(Tabla1[[#This Row],[JUL]:[DIC]]),AVERAGE(Tabla1[[#This Row],[ENE]:[DIC]])))</f>
        <v>361.33333333333331</v>
      </c>
      <c r="V76" s="11">
        <f ca="1">+Tabla1[[#This Row],[PROMEDIO VENTA (UNDS)]]/30</f>
        <v>12.044444444444444</v>
      </c>
      <c r="W76" s="11">
        <f ca="1">+Tabla1[[#This Row],[VENTA POR DÍA]]*Tabla1[[#This Row],[LEAD TIME (Días)]]</f>
        <v>264.97777777777776</v>
      </c>
      <c r="X76" s="11" t="str">
        <f>IF(Tabla1[[#This Row],[ABC]]="C","A PEDIDO","STOCK")</f>
        <v>A PEDIDO</v>
      </c>
      <c r="Y76" s="11">
        <f>IF(Tabla1[[#This Row],[ABC]]="C",0,ROUNDUP(VLOOKUP(Tabla1[[#This Row],[ABC]],$F$11:$J$12,MATCH(Y$15,$F$10:$J$10,0),0)*Tabla1[[#This Row],[VENTA POR DÍA]],0))</f>
        <v>0</v>
      </c>
      <c r="Z76" s="11">
        <f>IF(Tabla1[[#This Row],[ABC]]="C",0,ROUNDUP(VLOOKUP(Tabla1[[#This Row],[ABC]],$F$11:$J$12,MATCH(Z$15,$F$10:$J$10,0),0)*Tabla1[[#This Row],[VENTA POR DÍA]],0))</f>
        <v>0</v>
      </c>
    </row>
    <row r="77" spans="2:26" x14ac:dyDescent="0.2">
      <c r="B77" s="2">
        <v>348000</v>
      </c>
      <c r="C77" s="2" t="s">
        <v>304</v>
      </c>
      <c r="D77" s="2" t="s">
        <v>15</v>
      </c>
      <c r="E77" s="3" t="s">
        <v>6</v>
      </c>
      <c r="F77" s="16">
        <f t="shared" ca="1" si="0"/>
        <v>27</v>
      </c>
      <c r="G77" s="17">
        <f t="shared" ca="1" si="1"/>
        <v>14</v>
      </c>
      <c r="H77" s="36" t="str">
        <f>IFERROR(VLOOKUP(Tabla1[[#This Row],[COD PRODUCTO]],Tabla13[#All],9,0),"C")</f>
        <v>A</v>
      </c>
      <c r="I77" s="11">
        <f t="shared" ca="1" si="8"/>
        <v>792</v>
      </c>
      <c r="J77" s="11">
        <f t="shared" ca="1" si="8"/>
        <v>757</v>
      </c>
      <c r="K77" s="11">
        <f t="shared" ca="1" si="8"/>
        <v>802</v>
      </c>
      <c r="L77" s="11">
        <f t="shared" ca="1" si="8"/>
        <v>-28</v>
      </c>
      <c r="M77" s="11">
        <f t="shared" ca="1" si="8"/>
        <v>205</v>
      </c>
      <c r="N77" s="11">
        <f t="shared" ca="1" si="8"/>
        <v>981</v>
      </c>
      <c r="O77" s="11">
        <f t="shared" ca="1" si="8"/>
        <v>312</v>
      </c>
      <c r="P77" s="11">
        <f t="shared" ca="1" si="8"/>
        <v>293</v>
      </c>
      <c r="Q77" s="11">
        <f t="shared" ca="1" si="8"/>
        <v>419</v>
      </c>
      <c r="R77" s="11">
        <f t="shared" ca="1" si="8"/>
        <v>311</v>
      </c>
      <c r="S77" s="11">
        <f t="shared" ca="1" si="8"/>
        <v>705</v>
      </c>
      <c r="T77" s="11">
        <f t="shared" ca="1" si="8"/>
        <v>760</v>
      </c>
      <c r="U77" s="11">
        <f ca="1">IF($B$9=1,AVERAGE(Tabla1[[#This Row],[OCT]:[DIC]]),IF($B$9=2,AVERAGE(Tabla1[[#This Row],[JUL]:[DIC]]),AVERAGE(Tabla1[[#This Row],[ENE]:[DIC]])))</f>
        <v>592</v>
      </c>
      <c r="V77" s="11">
        <f ca="1">+Tabla1[[#This Row],[PROMEDIO VENTA (UNDS)]]/30</f>
        <v>19.733333333333334</v>
      </c>
      <c r="W77" s="11">
        <f ca="1">+Tabla1[[#This Row],[VENTA POR DÍA]]*Tabla1[[#This Row],[LEAD TIME (Días)]]</f>
        <v>276.26666666666665</v>
      </c>
      <c r="X77" s="11" t="str">
        <f>IF(Tabla1[[#This Row],[ABC]]="C","A PEDIDO","STOCK")</f>
        <v>STOCK</v>
      </c>
      <c r="Y77" s="11">
        <f ca="1">IF(Tabla1[[#This Row],[ABC]]="C",0,ROUNDUP(VLOOKUP(Tabla1[[#This Row],[ABC]],$F$11:$J$12,MATCH(Y$15,$F$10:$J$10,0),0)*Tabla1[[#This Row],[VENTA POR DÍA]],0))</f>
        <v>59</v>
      </c>
      <c r="Z77" s="11">
        <f ca="1">IF(Tabla1[[#This Row],[ABC]]="C",0,ROUNDUP(VLOOKUP(Tabla1[[#This Row],[ABC]],$F$11:$J$12,MATCH(Z$15,$F$10:$J$10,0),0)*Tabla1[[#This Row],[VENTA POR DÍA]],0))</f>
        <v>576</v>
      </c>
    </row>
    <row r="78" spans="2:26" x14ac:dyDescent="0.2">
      <c r="B78" s="2">
        <v>348139</v>
      </c>
      <c r="C78" s="2" t="s">
        <v>247</v>
      </c>
      <c r="D78" s="2" t="s">
        <v>15</v>
      </c>
      <c r="E78" s="3" t="s">
        <v>6</v>
      </c>
      <c r="F78" s="16">
        <f t="shared" ca="1" si="0"/>
        <v>48</v>
      </c>
      <c r="G78" s="17">
        <f t="shared" ca="1" si="1"/>
        <v>4</v>
      </c>
      <c r="H78" s="36" t="str">
        <f>IFERROR(VLOOKUP(Tabla1[[#This Row],[COD PRODUCTO]],Tabla13[#All],9,0),"C")</f>
        <v>B</v>
      </c>
      <c r="I78" s="11">
        <f t="shared" ca="1" si="8"/>
        <v>387</v>
      </c>
      <c r="J78" s="11">
        <f t="shared" ca="1" si="8"/>
        <v>781</v>
      </c>
      <c r="K78" s="11">
        <f t="shared" ca="1" si="8"/>
        <v>995</v>
      </c>
      <c r="L78" s="11">
        <f t="shared" ca="1" si="8"/>
        <v>435</v>
      </c>
      <c r="M78" s="11">
        <f t="shared" ca="1" si="8"/>
        <v>598</v>
      </c>
      <c r="N78" s="11">
        <f t="shared" ca="1" si="8"/>
        <v>694</v>
      </c>
      <c r="O78" s="11">
        <f t="shared" ca="1" si="8"/>
        <v>235</v>
      </c>
      <c r="P78" s="11">
        <f t="shared" ca="1" si="8"/>
        <v>769</v>
      </c>
      <c r="Q78" s="11">
        <f t="shared" ca="1" si="8"/>
        <v>26</v>
      </c>
      <c r="R78" s="11">
        <f t="shared" ca="1" si="8"/>
        <v>241</v>
      </c>
      <c r="S78" s="11">
        <f t="shared" ca="1" si="8"/>
        <v>848</v>
      </c>
      <c r="T78" s="11">
        <f t="shared" ca="1" si="8"/>
        <v>199</v>
      </c>
      <c r="U78" s="11">
        <f ca="1">IF($B$9=1,AVERAGE(Tabla1[[#This Row],[OCT]:[DIC]]),IF($B$9=2,AVERAGE(Tabla1[[#This Row],[JUL]:[DIC]]),AVERAGE(Tabla1[[#This Row],[ENE]:[DIC]])))</f>
        <v>429.33333333333331</v>
      </c>
      <c r="V78" s="11">
        <f ca="1">+Tabla1[[#This Row],[PROMEDIO VENTA (UNDS)]]/30</f>
        <v>14.31111111111111</v>
      </c>
      <c r="W78" s="11">
        <f ca="1">+Tabla1[[#This Row],[VENTA POR DÍA]]*Tabla1[[#This Row],[LEAD TIME (Días)]]</f>
        <v>57.24444444444444</v>
      </c>
      <c r="X78" s="11" t="str">
        <f>IF(Tabla1[[#This Row],[ABC]]="C","A PEDIDO","STOCK")</f>
        <v>STOCK</v>
      </c>
      <c r="Y78" s="11">
        <f ca="1">IF(Tabla1[[#This Row],[ABC]]="C",0,ROUNDUP(VLOOKUP(Tabla1[[#This Row],[ABC]],$F$11:$J$12,MATCH(Y$15,$F$10:$J$10,0),0)*Tabla1[[#This Row],[VENTA POR DÍA]],0))</f>
        <v>135</v>
      </c>
      <c r="Z78" s="11">
        <f ca="1">IF(Tabla1[[#This Row],[ABC]]="C",0,ROUNDUP(VLOOKUP(Tabla1[[#This Row],[ABC]],$F$11:$J$12,MATCH(Z$15,$F$10:$J$10,0),0)*Tabla1[[#This Row],[VENTA POR DÍA]],0))</f>
        <v>326</v>
      </c>
    </row>
    <row r="79" spans="2:26" x14ac:dyDescent="0.2">
      <c r="B79" s="2">
        <v>348143</v>
      </c>
      <c r="C79" s="2" t="s">
        <v>70</v>
      </c>
      <c r="D79" s="2" t="s">
        <v>15</v>
      </c>
      <c r="E79" s="3" t="s">
        <v>6</v>
      </c>
      <c r="F79" s="16">
        <f t="shared" ca="1" si="0"/>
        <v>47</v>
      </c>
      <c r="G79" s="17">
        <f t="shared" ca="1" si="1"/>
        <v>18</v>
      </c>
      <c r="H79" s="36" t="str">
        <f>IFERROR(VLOOKUP(Tabla1[[#This Row],[COD PRODUCTO]],Tabla13[#All],9,0),"C")</f>
        <v>A</v>
      </c>
      <c r="I79" s="11">
        <f t="shared" ca="1" si="8"/>
        <v>672</v>
      </c>
      <c r="J79" s="11">
        <f t="shared" ca="1" si="8"/>
        <v>864</v>
      </c>
      <c r="K79" s="11">
        <f t="shared" ca="1" si="8"/>
        <v>4</v>
      </c>
      <c r="L79" s="11">
        <f t="shared" ca="1" si="8"/>
        <v>888</v>
      </c>
      <c r="M79" s="11">
        <f t="shared" ca="1" si="8"/>
        <v>-45</v>
      </c>
      <c r="N79" s="11">
        <f t="shared" ca="1" si="8"/>
        <v>359</v>
      </c>
      <c r="O79" s="11">
        <f t="shared" ca="1" si="8"/>
        <v>841</v>
      </c>
      <c r="P79" s="11">
        <f t="shared" ca="1" si="8"/>
        <v>-4</v>
      </c>
      <c r="Q79" s="11">
        <f t="shared" ca="1" si="8"/>
        <v>684</v>
      </c>
      <c r="R79" s="11">
        <f t="shared" ca="1" si="8"/>
        <v>954</v>
      </c>
      <c r="S79" s="11">
        <f t="shared" ca="1" si="8"/>
        <v>982</v>
      </c>
      <c r="T79" s="11">
        <f t="shared" ca="1" si="8"/>
        <v>347</v>
      </c>
      <c r="U79" s="11">
        <f ca="1">IF($B$9=1,AVERAGE(Tabla1[[#This Row],[OCT]:[DIC]]),IF($B$9=2,AVERAGE(Tabla1[[#This Row],[JUL]:[DIC]]),AVERAGE(Tabla1[[#This Row],[ENE]:[DIC]])))</f>
        <v>761</v>
      </c>
      <c r="V79" s="11">
        <f ca="1">+Tabla1[[#This Row],[PROMEDIO VENTA (UNDS)]]/30</f>
        <v>25.366666666666667</v>
      </c>
      <c r="W79" s="11">
        <f ca="1">+Tabla1[[#This Row],[VENTA POR DÍA]]*Tabla1[[#This Row],[LEAD TIME (Días)]]</f>
        <v>456.6</v>
      </c>
      <c r="X79" s="11" t="str">
        <f>IF(Tabla1[[#This Row],[ABC]]="C","A PEDIDO","STOCK")</f>
        <v>STOCK</v>
      </c>
      <c r="Y79" s="11">
        <f ca="1">IF(Tabla1[[#This Row],[ABC]]="C",0,ROUNDUP(VLOOKUP(Tabla1[[#This Row],[ABC]],$F$11:$J$12,MATCH(Y$15,$F$10:$J$10,0),0)*Tabla1[[#This Row],[VENTA POR DÍA]],0))</f>
        <v>76</v>
      </c>
      <c r="Z79" s="11">
        <f ca="1">IF(Tabla1[[#This Row],[ABC]]="C",0,ROUNDUP(VLOOKUP(Tabla1[[#This Row],[ABC]],$F$11:$J$12,MATCH(Z$15,$F$10:$J$10,0),0)*Tabla1[[#This Row],[VENTA POR DÍA]],0))</f>
        <v>741</v>
      </c>
    </row>
    <row r="80" spans="2:26" x14ac:dyDescent="0.2">
      <c r="B80" s="2">
        <v>348127</v>
      </c>
      <c r="C80" s="2" t="s">
        <v>333</v>
      </c>
      <c r="D80" s="2" t="s">
        <v>15</v>
      </c>
      <c r="E80" s="3" t="s">
        <v>6</v>
      </c>
      <c r="F80" s="16">
        <f t="shared" ref="F80:F143" ca="1" si="9">RANDBETWEEN(5,50)</f>
        <v>23</v>
      </c>
      <c r="G80" s="17">
        <f t="shared" ref="G80:G143" ca="1" si="10">RANDBETWEEN(3,30)</f>
        <v>17</v>
      </c>
      <c r="H80" s="36" t="str">
        <f>IFERROR(VLOOKUP(Tabla1[[#This Row],[COD PRODUCTO]],Tabla13[#All],9,0),"C")</f>
        <v>C</v>
      </c>
      <c r="I80" s="11">
        <f t="shared" ca="1" si="8"/>
        <v>407</v>
      </c>
      <c r="J80" s="11">
        <f t="shared" ca="1" si="8"/>
        <v>281</v>
      </c>
      <c r="K80" s="11">
        <f t="shared" ca="1" si="8"/>
        <v>149</v>
      </c>
      <c r="L80" s="11">
        <f t="shared" ca="1" si="8"/>
        <v>841</v>
      </c>
      <c r="M80" s="11">
        <f t="shared" ca="1" si="8"/>
        <v>957</v>
      </c>
      <c r="N80" s="11">
        <f t="shared" ca="1" si="8"/>
        <v>807</v>
      </c>
      <c r="O80" s="11">
        <f t="shared" ca="1" si="8"/>
        <v>673</v>
      </c>
      <c r="P80" s="11">
        <f t="shared" ca="1" si="8"/>
        <v>976</v>
      </c>
      <c r="Q80" s="11">
        <f t="shared" ca="1" si="8"/>
        <v>304</v>
      </c>
      <c r="R80" s="11">
        <f t="shared" ca="1" si="8"/>
        <v>119</v>
      </c>
      <c r="S80" s="11">
        <f t="shared" ca="1" si="8"/>
        <v>276</v>
      </c>
      <c r="T80" s="11">
        <f t="shared" ca="1" si="8"/>
        <v>423</v>
      </c>
      <c r="U80" s="11">
        <f ca="1">IF($B$9=1,AVERAGE(Tabla1[[#This Row],[OCT]:[DIC]]),IF($B$9=2,AVERAGE(Tabla1[[#This Row],[JUL]:[DIC]]),AVERAGE(Tabla1[[#This Row],[ENE]:[DIC]])))</f>
        <v>272.66666666666669</v>
      </c>
      <c r="V80" s="11">
        <f ca="1">+Tabla1[[#This Row],[PROMEDIO VENTA (UNDS)]]/30</f>
        <v>9.0888888888888903</v>
      </c>
      <c r="W80" s="11">
        <f ca="1">+Tabla1[[#This Row],[VENTA POR DÍA]]*Tabla1[[#This Row],[LEAD TIME (Días)]]</f>
        <v>154.51111111111115</v>
      </c>
      <c r="X80" s="11" t="str">
        <f>IF(Tabla1[[#This Row],[ABC]]="C","A PEDIDO","STOCK")</f>
        <v>A PEDIDO</v>
      </c>
      <c r="Y80" s="11">
        <f>IF(Tabla1[[#This Row],[ABC]]="C",0,ROUNDUP(VLOOKUP(Tabla1[[#This Row],[ABC]],$F$11:$J$12,MATCH(Y$15,$F$10:$J$10,0),0)*Tabla1[[#This Row],[VENTA POR DÍA]],0))</f>
        <v>0</v>
      </c>
      <c r="Z80" s="11">
        <f>IF(Tabla1[[#This Row],[ABC]]="C",0,ROUNDUP(VLOOKUP(Tabla1[[#This Row],[ABC]],$F$11:$J$12,MATCH(Z$15,$F$10:$J$10,0),0)*Tabla1[[#This Row],[VENTA POR DÍA]],0))</f>
        <v>0</v>
      </c>
    </row>
    <row r="81" spans="2:26" x14ac:dyDescent="0.2">
      <c r="B81" s="2">
        <v>348126</v>
      </c>
      <c r="C81" s="2" t="s">
        <v>333</v>
      </c>
      <c r="D81" s="2" t="s">
        <v>15</v>
      </c>
      <c r="E81" s="3" t="s">
        <v>6</v>
      </c>
      <c r="F81" s="16">
        <f t="shared" ca="1" si="9"/>
        <v>5</v>
      </c>
      <c r="G81" s="17">
        <f t="shared" ca="1" si="10"/>
        <v>12</v>
      </c>
      <c r="H81" s="36" t="str">
        <f>IFERROR(VLOOKUP(Tabla1[[#This Row],[COD PRODUCTO]],Tabla13[#All],9,0),"C")</f>
        <v>B</v>
      </c>
      <c r="I81" s="11">
        <f t="shared" ca="1" si="8"/>
        <v>63</v>
      </c>
      <c r="J81" s="11">
        <f t="shared" ca="1" si="8"/>
        <v>307</v>
      </c>
      <c r="K81" s="11">
        <f t="shared" ca="1" si="8"/>
        <v>62</v>
      </c>
      <c r="L81" s="11">
        <f t="shared" ca="1" si="8"/>
        <v>213</v>
      </c>
      <c r="M81" s="11">
        <f t="shared" ca="1" si="8"/>
        <v>-74</v>
      </c>
      <c r="N81" s="11">
        <f t="shared" ca="1" si="8"/>
        <v>115</v>
      </c>
      <c r="O81" s="11">
        <f t="shared" ca="1" si="8"/>
        <v>142</v>
      </c>
      <c r="P81" s="11">
        <f t="shared" ca="1" si="8"/>
        <v>347</v>
      </c>
      <c r="Q81" s="11">
        <f t="shared" ca="1" si="8"/>
        <v>885</v>
      </c>
      <c r="R81" s="11">
        <f t="shared" ca="1" si="8"/>
        <v>985</v>
      </c>
      <c r="S81" s="11">
        <f t="shared" ca="1" si="8"/>
        <v>-72</v>
      </c>
      <c r="T81" s="11">
        <f t="shared" ca="1" si="8"/>
        <v>995</v>
      </c>
      <c r="U81" s="11">
        <f ca="1">IF($B$9=1,AVERAGE(Tabla1[[#This Row],[OCT]:[DIC]]),IF($B$9=2,AVERAGE(Tabla1[[#This Row],[JUL]:[DIC]]),AVERAGE(Tabla1[[#This Row],[ENE]:[DIC]])))</f>
        <v>636</v>
      </c>
      <c r="V81" s="11">
        <f ca="1">+Tabla1[[#This Row],[PROMEDIO VENTA (UNDS)]]/30</f>
        <v>21.2</v>
      </c>
      <c r="W81" s="11">
        <f ca="1">+Tabla1[[#This Row],[VENTA POR DÍA]]*Tabla1[[#This Row],[LEAD TIME (Días)]]</f>
        <v>254.39999999999998</v>
      </c>
      <c r="X81" s="11" t="str">
        <f>IF(Tabla1[[#This Row],[ABC]]="C","A PEDIDO","STOCK")</f>
        <v>STOCK</v>
      </c>
      <c r="Y81" s="11">
        <f ca="1">IF(Tabla1[[#This Row],[ABC]]="C",0,ROUNDUP(VLOOKUP(Tabla1[[#This Row],[ABC]],$F$11:$J$12,MATCH(Y$15,$F$10:$J$10,0),0)*Tabla1[[#This Row],[VENTA POR DÍA]],0))</f>
        <v>199</v>
      </c>
      <c r="Z81" s="11">
        <f ca="1">IF(Tabla1[[#This Row],[ABC]]="C",0,ROUNDUP(VLOOKUP(Tabla1[[#This Row],[ABC]],$F$11:$J$12,MATCH(Z$15,$F$10:$J$10,0),0)*Tabla1[[#This Row],[VENTA POR DÍA]],0))</f>
        <v>483</v>
      </c>
    </row>
    <row r="82" spans="2:26" x14ac:dyDescent="0.2">
      <c r="B82" s="2">
        <v>348020</v>
      </c>
      <c r="C82" s="2" t="s">
        <v>148</v>
      </c>
      <c r="D82" s="2" t="s">
        <v>15</v>
      </c>
      <c r="E82" s="3" t="s">
        <v>6</v>
      </c>
      <c r="F82" s="16">
        <f t="shared" ca="1" si="9"/>
        <v>15</v>
      </c>
      <c r="G82" s="17">
        <f t="shared" ca="1" si="10"/>
        <v>25</v>
      </c>
      <c r="H82" s="36" t="str">
        <f>IFERROR(VLOOKUP(Tabla1[[#This Row],[COD PRODUCTO]],Tabla13[#All],9,0),"C")</f>
        <v>C</v>
      </c>
      <c r="I82" s="11">
        <f t="shared" ca="1" si="8"/>
        <v>45</v>
      </c>
      <c r="J82" s="11">
        <f t="shared" ca="1" si="8"/>
        <v>497</v>
      </c>
      <c r="K82" s="11">
        <f t="shared" ca="1" si="8"/>
        <v>630</v>
      </c>
      <c r="L82" s="11">
        <f t="shared" ca="1" si="8"/>
        <v>896</v>
      </c>
      <c r="M82" s="11">
        <f t="shared" ca="1" si="8"/>
        <v>783</v>
      </c>
      <c r="N82" s="11">
        <f t="shared" ca="1" si="8"/>
        <v>288</v>
      </c>
      <c r="O82" s="11">
        <f t="shared" ca="1" si="8"/>
        <v>70</v>
      </c>
      <c r="P82" s="11">
        <f t="shared" ca="1" si="8"/>
        <v>554</v>
      </c>
      <c r="Q82" s="11">
        <f t="shared" ca="1" si="8"/>
        <v>-7</v>
      </c>
      <c r="R82" s="11">
        <f t="shared" ca="1" si="8"/>
        <v>660</v>
      </c>
      <c r="S82" s="11">
        <f t="shared" ca="1" si="8"/>
        <v>653</v>
      </c>
      <c r="T82" s="11">
        <f t="shared" ca="1" si="8"/>
        <v>314</v>
      </c>
      <c r="U82" s="11">
        <f ca="1">IF($B$9=1,AVERAGE(Tabla1[[#This Row],[OCT]:[DIC]]),IF($B$9=2,AVERAGE(Tabla1[[#This Row],[JUL]:[DIC]]),AVERAGE(Tabla1[[#This Row],[ENE]:[DIC]])))</f>
        <v>542.33333333333337</v>
      </c>
      <c r="V82" s="11">
        <f ca="1">+Tabla1[[#This Row],[PROMEDIO VENTA (UNDS)]]/30</f>
        <v>18.077777777777779</v>
      </c>
      <c r="W82" s="11">
        <f ca="1">+Tabla1[[#This Row],[VENTA POR DÍA]]*Tabla1[[#This Row],[LEAD TIME (Días)]]</f>
        <v>451.94444444444446</v>
      </c>
      <c r="X82" s="11" t="str">
        <f>IF(Tabla1[[#This Row],[ABC]]="C","A PEDIDO","STOCK")</f>
        <v>A PEDIDO</v>
      </c>
      <c r="Y82" s="11">
        <f>IF(Tabla1[[#This Row],[ABC]]="C",0,ROUNDUP(VLOOKUP(Tabla1[[#This Row],[ABC]],$F$11:$J$12,MATCH(Y$15,$F$10:$J$10,0),0)*Tabla1[[#This Row],[VENTA POR DÍA]],0))</f>
        <v>0</v>
      </c>
      <c r="Z82" s="11">
        <f>IF(Tabla1[[#This Row],[ABC]]="C",0,ROUNDUP(VLOOKUP(Tabla1[[#This Row],[ABC]],$F$11:$J$12,MATCH(Z$15,$F$10:$J$10,0),0)*Tabla1[[#This Row],[VENTA POR DÍA]],0))</f>
        <v>0</v>
      </c>
    </row>
    <row r="83" spans="2:26" x14ac:dyDescent="0.2">
      <c r="B83" s="2">
        <v>348567</v>
      </c>
      <c r="C83" s="2" t="s">
        <v>454</v>
      </c>
      <c r="D83" s="2" t="s">
        <v>15</v>
      </c>
      <c r="E83" s="3" t="s">
        <v>6</v>
      </c>
      <c r="F83" s="16">
        <f t="shared" ca="1" si="9"/>
        <v>10</v>
      </c>
      <c r="G83" s="17">
        <f t="shared" ca="1" si="10"/>
        <v>12</v>
      </c>
      <c r="H83" s="36" t="str">
        <f>IFERROR(VLOOKUP(Tabla1[[#This Row],[COD PRODUCTO]],Tabla13[#All],9,0),"C")</f>
        <v>B</v>
      </c>
      <c r="I83" s="11">
        <f t="shared" ca="1" si="8"/>
        <v>516</v>
      </c>
      <c r="J83" s="11">
        <f t="shared" ca="1" si="8"/>
        <v>373</v>
      </c>
      <c r="K83" s="11">
        <f t="shared" ca="1" si="8"/>
        <v>808</v>
      </c>
      <c r="L83" s="11">
        <f t="shared" ca="1" si="8"/>
        <v>329</v>
      </c>
      <c r="M83" s="11">
        <f t="shared" ca="1" si="8"/>
        <v>930</v>
      </c>
      <c r="N83" s="11">
        <f t="shared" ca="1" si="8"/>
        <v>-20</v>
      </c>
      <c r="O83" s="11">
        <f t="shared" ca="1" si="8"/>
        <v>544</v>
      </c>
      <c r="P83" s="11">
        <f t="shared" ca="1" si="8"/>
        <v>892</v>
      </c>
      <c r="Q83" s="11">
        <f t="shared" ca="1" si="8"/>
        <v>868</v>
      </c>
      <c r="R83" s="11">
        <f t="shared" ca="1" si="8"/>
        <v>814</v>
      </c>
      <c r="S83" s="11">
        <f t="shared" ca="1" si="8"/>
        <v>-75</v>
      </c>
      <c r="T83" s="11">
        <f t="shared" ca="1" si="8"/>
        <v>891</v>
      </c>
      <c r="U83" s="11">
        <f ca="1">IF($B$9=1,AVERAGE(Tabla1[[#This Row],[OCT]:[DIC]]),IF($B$9=2,AVERAGE(Tabla1[[#This Row],[JUL]:[DIC]]),AVERAGE(Tabla1[[#This Row],[ENE]:[DIC]])))</f>
        <v>543.33333333333337</v>
      </c>
      <c r="V83" s="11">
        <f ca="1">+Tabla1[[#This Row],[PROMEDIO VENTA (UNDS)]]/30</f>
        <v>18.111111111111111</v>
      </c>
      <c r="W83" s="11">
        <f ca="1">+Tabla1[[#This Row],[VENTA POR DÍA]]*Tabla1[[#This Row],[LEAD TIME (Días)]]</f>
        <v>217.33333333333331</v>
      </c>
      <c r="X83" s="11" t="str">
        <f>IF(Tabla1[[#This Row],[ABC]]="C","A PEDIDO","STOCK")</f>
        <v>STOCK</v>
      </c>
      <c r="Y83" s="11">
        <f ca="1">IF(Tabla1[[#This Row],[ABC]]="C",0,ROUNDUP(VLOOKUP(Tabla1[[#This Row],[ABC]],$F$11:$J$12,MATCH(Y$15,$F$10:$J$10,0),0)*Tabla1[[#This Row],[VENTA POR DÍA]],0))</f>
        <v>170</v>
      </c>
      <c r="Z83" s="11">
        <f ca="1">IF(Tabla1[[#This Row],[ABC]]="C",0,ROUNDUP(VLOOKUP(Tabla1[[#This Row],[ABC]],$F$11:$J$12,MATCH(Z$15,$F$10:$J$10,0),0)*Tabla1[[#This Row],[VENTA POR DÍA]],0))</f>
        <v>413</v>
      </c>
    </row>
    <row r="84" spans="2:26" x14ac:dyDescent="0.2">
      <c r="B84" s="2">
        <v>348105</v>
      </c>
      <c r="C84" s="2" t="s">
        <v>473</v>
      </c>
      <c r="D84" s="2" t="s">
        <v>15</v>
      </c>
      <c r="E84" s="3" t="s">
        <v>6</v>
      </c>
      <c r="F84" s="16">
        <f t="shared" ca="1" si="9"/>
        <v>22</v>
      </c>
      <c r="G84" s="17">
        <f t="shared" ca="1" si="10"/>
        <v>14</v>
      </c>
      <c r="H84" s="36" t="str">
        <f>IFERROR(VLOOKUP(Tabla1[[#This Row],[COD PRODUCTO]],Tabla13[#All],9,0),"C")</f>
        <v>B</v>
      </c>
      <c r="I84" s="11">
        <f t="shared" ca="1" si="8"/>
        <v>504</v>
      </c>
      <c r="J84" s="11">
        <f t="shared" ca="1" si="8"/>
        <v>943</v>
      </c>
      <c r="K84" s="11">
        <f t="shared" ca="1" si="8"/>
        <v>16</v>
      </c>
      <c r="L84" s="11">
        <f t="shared" ca="1" si="8"/>
        <v>410</v>
      </c>
      <c r="M84" s="11">
        <f t="shared" ca="1" si="8"/>
        <v>-38</v>
      </c>
      <c r="N84" s="11">
        <f t="shared" ca="1" si="8"/>
        <v>172</v>
      </c>
      <c r="O84" s="11">
        <f t="shared" ca="1" si="8"/>
        <v>701</v>
      </c>
      <c r="P84" s="11">
        <f t="shared" ca="1" si="8"/>
        <v>328</v>
      </c>
      <c r="Q84" s="11">
        <f t="shared" ca="1" si="8"/>
        <v>834</v>
      </c>
      <c r="R84" s="11">
        <f t="shared" ca="1" si="8"/>
        <v>515</v>
      </c>
      <c r="S84" s="11">
        <f t="shared" ca="1" si="8"/>
        <v>291</v>
      </c>
      <c r="T84" s="11">
        <f t="shared" ca="1" si="8"/>
        <v>202</v>
      </c>
      <c r="U84" s="11">
        <f ca="1">IF($B$9=1,AVERAGE(Tabla1[[#This Row],[OCT]:[DIC]]),IF($B$9=2,AVERAGE(Tabla1[[#This Row],[JUL]:[DIC]]),AVERAGE(Tabla1[[#This Row],[ENE]:[DIC]])))</f>
        <v>336</v>
      </c>
      <c r="V84" s="11">
        <f ca="1">+Tabla1[[#This Row],[PROMEDIO VENTA (UNDS)]]/30</f>
        <v>11.2</v>
      </c>
      <c r="W84" s="11">
        <f ca="1">+Tabla1[[#This Row],[VENTA POR DÍA]]*Tabla1[[#This Row],[LEAD TIME (Días)]]</f>
        <v>156.79999999999998</v>
      </c>
      <c r="X84" s="11" t="str">
        <f>IF(Tabla1[[#This Row],[ABC]]="C","A PEDIDO","STOCK")</f>
        <v>STOCK</v>
      </c>
      <c r="Y84" s="11">
        <f ca="1">IF(Tabla1[[#This Row],[ABC]]="C",0,ROUNDUP(VLOOKUP(Tabla1[[#This Row],[ABC]],$F$11:$J$12,MATCH(Y$15,$F$10:$J$10,0),0)*Tabla1[[#This Row],[VENTA POR DÍA]],0))</f>
        <v>105</v>
      </c>
      <c r="Z84" s="11">
        <f ca="1">IF(Tabla1[[#This Row],[ABC]]="C",0,ROUNDUP(VLOOKUP(Tabla1[[#This Row],[ABC]],$F$11:$J$12,MATCH(Z$15,$F$10:$J$10,0),0)*Tabla1[[#This Row],[VENTA POR DÍA]],0))</f>
        <v>256</v>
      </c>
    </row>
    <row r="85" spans="2:26" x14ac:dyDescent="0.2">
      <c r="B85" s="2">
        <v>348130</v>
      </c>
      <c r="C85" s="2" t="s">
        <v>148</v>
      </c>
      <c r="D85" s="2" t="s">
        <v>15</v>
      </c>
      <c r="E85" s="3" t="s">
        <v>6</v>
      </c>
      <c r="F85" s="16">
        <f t="shared" ca="1" si="9"/>
        <v>40</v>
      </c>
      <c r="G85" s="17">
        <f t="shared" ca="1" si="10"/>
        <v>12</v>
      </c>
      <c r="H85" s="36" t="str">
        <f>IFERROR(VLOOKUP(Tabla1[[#This Row],[COD PRODUCTO]],Tabla13[#All],9,0),"C")</f>
        <v>C</v>
      </c>
      <c r="I85" s="11">
        <f t="shared" ca="1" si="8"/>
        <v>-54</v>
      </c>
      <c r="J85" s="11">
        <f t="shared" ca="1" si="8"/>
        <v>511</v>
      </c>
      <c r="K85" s="11">
        <f t="shared" ca="1" si="8"/>
        <v>51</v>
      </c>
      <c r="L85" s="11">
        <f t="shared" ca="1" si="8"/>
        <v>775</v>
      </c>
      <c r="M85" s="11">
        <f t="shared" ca="1" si="8"/>
        <v>391</v>
      </c>
      <c r="N85" s="11">
        <f t="shared" ca="1" si="8"/>
        <v>268</v>
      </c>
      <c r="O85" s="11">
        <f t="shared" ca="1" si="8"/>
        <v>-36</v>
      </c>
      <c r="P85" s="11">
        <f t="shared" ca="1" si="8"/>
        <v>-31</v>
      </c>
      <c r="Q85" s="11">
        <f t="shared" ca="1" si="8"/>
        <v>770</v>
      </c>
      <c r="R85" s="11">
        <f t="shared" ca="1" si="8"/>
        <v>459</v>
      </c>
      <c r="S85" s="11">
        <f t="shared" ca="1" si="8"/>
        <v>600</v>
      </c>
      <c r="T85" s="11">
        <f t="shared" ca="1" si="8"/>
        <v>441</v>
      </c>
      <c r="U85" s="11">
        <f ca="1">IF($B$9=1,AVERAGE(Tabla1[[#This Row],[OCT]:[DIC]]),IF($B$9=2,AVERAGE(Tabla1[[#This Row],[JUL]:[DIC]]),AVERAGE(Tabla1[[#This Row],[ENE]:[DIC]])))</f>
        <v>500</v>
      </c>
      <c r="V85" s="11">
        <f ca="1">+Tabla1[[#This Row],[PROMEDIO VENTA (UNDS)]]/30</f>
        <v>16.666666666666668</v>
      </c>
      <c r="W85" s="11">
        <f ca="1">+Tabla1[[#This Row],[VENTA POR DÍA]]*Tabla1[[#This Row],[LEAD TIME (Días)]]</f>
        <v>200</v>
      </c>
      <c r="X85" s="11" t="str">
        <f>IF(Tabla1[[#This Row],[ABC]]="C","A PEDIDO","STOCK")</f>
        <v>A PEDIDO</v>
      </c>
      <c r="Y85" s="11">
        <f>IF(Tabla1[[#This Row],[ABC]]="C",0,ROUNDUP(VLOOKUP(Tabla1[[#This Row],[ABC]],$F$11:$J$12,MATCH(Y$15,$F$10:$J$10,0),0)*Tabla1[[#This Row],[VENTA POR DÍA]],0))</f>
        <v>0</v>
      </c>
      <c r="Z85" s="11">
        <f>IF(Tabla1[[#This Row],[ABC]]="C",0,ROUNDUP(VLOOKUP(Tabla1[[#This Row],[ABC]],$F$11:$J$12,MATCH(Z$15,$F$10:$J$10,0),0)*Tabla1[[#This Row],[VENTA POR DÍA]],0))</f>
        <v>0</v>
      </c>
    </row>
    <row r="86" spans="2:26" x14ac:dyDescent="0.2">
      <c r="B86" s="2">
        <v>348096</v>
      </c>
      <c r="C86" s="2" t="s">
        <v>529</v>
      </c>
      <c r="D86" s="2" t="s">
        <v>15</v>
      </c>
      <c r="E86" s="3" t="s">
        <v>6</v>
      </c>
      <c r="F86" s="16">
        <f t="shared" ca="1" si="9"/>
        <v>47</v>
      </c>
      <c r="G86" s="17">
        <f t="shared" ca="1" si="10"/>
        <v>28</v>
      </c>
      <c r="H86" s="36" t="str">
        <f>IFERROR(VLOOKUP(Tabla1[[#This Row],[COD PRODUCTO]],Tabla13[#All],9,0),"C")</f>
        <v>C</v>
      </c>
      <c r="I86" s="11">
        <f t="shared" ref="I86:T95" ca="1" si="11">RANDBETWEEN(-100,1000)</f>
        <v>370</v>
      </c>
      <c r="J86" s="11">
        <f t="shared" ca="1" si="11"/>
        <v>600</v>
      </c>
      <c r="K86" s="11">
        <f t="shared" ca="1" si="11"/>
        <v>564</v>
      </c>
      <c r="L86" s="11">
        <f t="shared" ca="1" si="11"/>
        <v>90</v>
      </c>
      <c r="M86" s="11">
        <f t="shared" ca="1" si="11"/>
        <v>300</v>
      </c>
      <c r="N86" s="11">
        <f t="shared" ca="1" si="11"/>
        <v>288</v>
      </c>
      <c r="O86" s="11">
        <f t="shared" ca="1" si="11"/>
        <v>47</v>
      </c>
      <c r="P86" s="11">
        <f t="shared" ca="1" si="11"/>
        <v>-72</v>
      </c>
      <c r="Q86" s="11">
        <f t="shared" ca="1" si="11"/>
        <v>365</v>
      </c>
      <c r="R86" s="11">
        <f t="shared" ca="1" si="11"/>
        <v>885</v>
      </c>
      <c r="S86" s="11">
        <f t="shared" ca="1" si="11"/>
        <v>299</v>
      </c>
      <c r="T86" s="11">
        <f t="shared" ca="1" si="11"/>
        <v>93</v>
      </c>
      <c r="U86" s="11">
        <f ca="1">IF($B$9=1,AVERAGE(Tabla1[[#This Row],[OCT]:[DIC]]),IF($B$9=2,AVERAGE(Tabla1[[#This Row],[JUL]:[DIC]]),AVERAGE(Tabla1[[#This Row],[ENE]:[DIC]])))</f>
        <v>425.66666666666669</v>
      </c>
      <c r="V86" s="11">
        <f ca="1">+Tabla1[[#This Row],[PROMEDIO VENTA (UNDS)]]/30</f>
        <v>14.18888888888889</v>
      </c>
      <c r="W86" s="11">
        <f ca="1">+Tabla1[[#This Row],[VENTA POR DÍA]]*Tabla1[[#This Row],[LEAD TIME (Días)]]</f>
        <v>397.28888888888889</v>
      </c>
      <c r="X86" s="11" t="str">
        <f>IF(Tabla1[[#This Row],[ABC]]="C","A PEDIDO","STOCK")</f>
        <v>A PEDIDO</v>
      </c>
      <c r="Y86" s="11">
        <f>IF(Tabla1[[#This Row],[ABC]]="C",0,ROUNDUP(VLOOKUP(Tabla1[[#This Row],[ABC]],$F$11:$J$12,MATCH(Y$15,$F$10:$J$10,0),0)*Tabla1[[#This Row],[VENTA POR DÍA]],0))</f>
        <v>0</v>
      </c>
      <c r="Z86" s="11">
        <f>IF(Tabla1[[#This Row],[ABC]]="C",0,ROUNDUP(VLOOKUP(Tabla1[[#This Row],[ABC]],$F$11:$J$12,MATCH(Z$15,$F$10:$J$10,0),0)*Tabla1[[#This Row],[VENTA POR DÍA]],0))</f>
        <v>0</v>
      </c>
    </row>
    <row r="87" spans="2:26" x14ac:dyDescent="0.2">
      <c r="B87" s="2">
        <v>348099</v>
      </c>
      <c r="C87" s="2" t="s">
        <v>533</v>
      </c>
      <c r="D87" s="2" t="s">
        <v>15</v>
      </c>
      <c r="E87" s="3" t="s">
        <v>6</v>
      </c>
      <c r="F87" s="16">
        <f t="shared" ca="1" si="9"/>
        <v>49</v>
      </c>
      <c r="G87" s="17">
        <f t="shared" ca="1" si="10"/>
        <v>14</v>
      </c>
      <c r="H87" s="36" t="str">
        <f>IFERROR(VLOOKUP(Tabla1[[#This Row],[COD PRODUCTO]],Tabla13[#All],9,0),"C")</f>
        <v>C</v>
      </c>
      <c r="I87" s="11">
        <f t="shared" ca="1" si="11"/>
        <v>870</v>
      </c>
      <c r="J87" s="11">
        <f t="shared" ca="1" si="11"/>
        <v>487</v>
      </c>
      <c r="K87" s="11">
        <f t="shared" ca="1" si="11"/>
        <v>56</v>
      </c>
      <c r="L87" s="11">
        <f t="shared" ca="1" si="11"/>
        <v>-96</v>
      </c>
      <c r="M87" s="11">
        <f t="shared" ca="1" si="11"/>
        <v>166</v>
      </c>
      <c r="N87" s="11">
        <f t="shared" ca="1" si="11"/>
        <v>388</v>
      </c>
      <c r="O87" s="11">
        <f t="shared" ca="1" si="11"/>
        <v>58</v>
      </c>
      <c r="P87" s="11">
        <f t="shared" ca="1" si="11"/>
        <v>314</v>
      </c>
      <c r="Q87" s="11">
        <f t="shared" ca="1" si="11"/>
        <v>402</v>
      </c>
      <c r="R87" s="11">
        <f t="shared" ca="1" si="11"/>
        <v>396</v>
      </c>
      <c r="S87" s="11">
        <f t="shared" ca="1" si="11"/>
        <v>175</v>
      </c>
      <c r="T87" s="11">
        <f t="shared" ca="1" si="11"/>
        <v>-46</v>
      </c>
      <c r="U87" s="11">
        <f ca="1">IF($B$9=1,AVERAGE(Tabla1[[#This Row],[OCT]:[DIC]]),IF($B$9=2,AVERAGE(Tabla1[[#This Row],[JUL]:[DIC]]),AVERAGE(Tabla1[[#This Row],[ENE]:[DIC]])))</f>
        <v>175</v>
      </c>
      <c r="V87" s="11">
        <f ca="1">+Tabla1[[#This Row],[PROMEDIO VENTA (UNDS)]]/30</f>
        <v>5.833333333333333</v>
      </c>
      <c r="W87" s="11">
        <f ca="1">+Tabla1[[#This Row],[VENTA POR DÍA]]*Tabla1[[#This Row],[LEAD TIME (Días)]]</f>
        <v>81.666666666666657</v>
      </c>
      <c r="X87" s="11" t="str">
        <f>IF(Tabla1[[#This Row],[ABC]]="C","A PEDIDO","STOCK")</f>
        <v>A PEDIDO</v>
      </c>
      <c r="Y87" s="11">
        <f>IF(Tabla1[[#This Row],[ABC]]="C",0,ROUNDUP(VLOOKUP(Tabla1[[#This Row],[ABC]],$F$11:$J$12,MATCH(Y$15,$F$10:$J$10,0),0)*Tabla1[[#This Row],[VENTA POR DÍA]],0))</f>
        <v>0</v>
      </c>
      <c r="Z87" s="11">
        <f>IF(Tabla1[[#This Row],[ABC]]="C",0,ROUNDUP(VLOOKUP(Tabla1[[#This Row],[ABC]],$F$11:$J$12,MATCH(Z$15,$F$10:$J$10,0),0)*Tabla1[[#This Row],[VENTA POR DÍA]],0))</f>
        <v>0</v>
      </c>
    </row>
    <row r="88" spans="2:26" x14ac:dyDescent="0.2">
      <c r="B88" s="2">
        <v>347705</v>
      </c>
      <c r="C88" s="2" t="s">
        <v>139</v>
      </c>
      <c r="D88" s="2" t="s">
        <v>15</v>
      </c>
      <c r="E88" s="3" t="s">
        <v>6</v>
      </c>
      <c r="F88" s="16">
        <f t="shared" ca="1" si="9"/>
        <v>37</v>
      </c>
      <c r="G88" s="17">
        <f t="shared" ca="1" si="10"/>
        <v>15</v>
      </c>
      <c r="H88" s="36" t="str">
        <f>IFERROR(VLOOKUP(Tabla1[[#This Row],[COD PRODUCTO]],Tabla13[#All],9,0),"C")</f>
        <v>A</v>
      </c>
      <c r="I88" s="11">
        <f t="shared" ca="1" si="11"/>
        <v>704</v>
      </c>
      <c r="J88" s="11">
        <f t="shared" ca="1" si="11"/>
        <v>383</v>
      </c>
      <c r="K88" s="11">
        <f t="shared" ca="1" si="11"/>
        <v>417</v>
      </c>
      <c r="L88" s="11">
        <f t="shared" ca="1" si="11"/>
        <v>697</v>
      </c>
      <c r="M88" s="11">
        <f t="shared" ca="1" si="11"/>
        <v>897</v>
      </c>
      <c r="N88" s="11">
        <f t="shared" ca="1" si="11"/>
        <v>983</v>
      </c>
      <c r="O88" s="11">
        <f t="shared" ca="1" si="11"/>
        <v>956</v>
      </c>
      <c r="P88" s="11">
        <f t="shared" ca="1" si="11"/>
        <v>212</v>
      </c>
      <c r="Q88" s="11">
        <f t="shared" ca="1" si="11"/>
        <v>526</v>
      </c>
      <c r="R88" s="11">
        <f t="shared" ca="1" si="11"/>
        <v>890</v>
      </c>
      <c r="S88" s="11">
        <f t="shared" ca="1" si="11"/>
        <v>377</v>
      </c>
      <c r="T88" s="11">
        <f t="shared" ca="1" si="11"/>
        <v>602</v>
      </c>
      <c r="U88" s="11">
        <f ca="1">IF($B$9=1,AVERAGE(Tabla1[[#This Row],[OCT]:[DIC]]),IF($B$9=2,AVERAGE(Tabla1[[#This Row],[JUL]:[DIC]]),AVERAGE(Tabla1[[#This Row],[ENE]:[DIC]])))</f>
        <v>623</v>
      </c>
      <c r="V88" s="11">
        <f ca="1">+Tabla1[[#This Row],[PROMEDIO VENTA (UNDS)]]/30</f>
        <v>20.766666666666666</v>
      </c>
      <c r="W88" s="11">
        <f ca="1">+Tabla1[[#This Row],[VENTA POR DÍA]]*Tabla1[[#This Row],[LEAD TIME (Días)]]</f>
        <v>311.5</v>
      </c>
      <c r="X88" s="11" t="str">
        <f>IF(Tabla1[[#This Row],[ABC]]="C","A PEDIDO","STOCK")</f>
        <v>STOCK</v>
      </c>
      <c r="Y88" s="11">
        <f ca="1">IF(Tabla1[[#This Row],[ABC]]="C",0,ROUNDUP(VLOOKUP(Tabla1[[#This Row],[ABC]],$F$11:$J$12,MATCH(Y$15,$F$10:$J$10,0),0)*Tabla1[[#This Row],[VENTA POR DÍA]],0))</f>
        <v>62</v>
      </c>
      <c r="Z88" s="11">
        <f ca="1">IF(Tabla1[[#This Row],[ABC]]="C",0,ROUNDUP(VLOOKUP(Tabla1[[#This Row],[ABC]],$F$11:$J$12,MATCH(Z$15,$F$10:$J$10,0),0)*Tabla1[[#This Row],[VENTA POR DÍA]],0))</f>
        <v>606</v>
      </c>
    </row>
    <row r="89" spans="2:26" x14ac:dyDescent="0.2">
      <c r="B89" s="2">
        <v>348203</v>
      </c>
      <c r="C89" s="2" t="s">
        <v>533</v>
      </c>
      <c r="D89" s="2" t="s">
        <v>15</v>
      </c>
      <c r="E89" s="3" t="s">
        <v>6</v>
      </c>
      <c r="F89" s="16">
        <f t="shared" ca="1" si="9"/>
        <v>9</v>
      </c>
      <c r="G89" s="17">
        <f t="shared" ca="1" si="10"/>
        <v>7</v>
      </c>
      <c r="H89" s="36" t="str">
        <f>IFERROR(VLOOKUP(Tabla1[[#This Row],[COD PRODUCTO]],Tabla13[#All],9,0),"C")</f>
        <v>C</v>
      </c>
      <c r="I89" s="11">
        <f t="shared" ca="1" si="11"/>
        <v>355</v>
      </c>
      <c r="J89" s="11">
        <f t="shared" ca="1" si="11"/>
        <v>1</v>
      </c>
      <c r="K89" s="11">
        <f t="shared" ca="1" si="11"/>
        <v>956</v>
      </c>
      <c r="L89" s="11">
        <f t="shared" ca="1" si="11"/>
        <v>558</v>
      </c>
      <c r="M89" s="11">
        <f t="shared" ca="1" si="11"/>
        <v>-28</v>
      </c>
      <c r="N89" s="11">
        <f t="shared" ca="1" si="11"/>
        <v>991</v>
      </c>
      <c r="O89" s="11">
        <f t="shared" ca="1" si="11"/>
        <v>343</v>
      </c>
      <c r="P89" s="11">
        <f t="shared" ca="1" si="11"/>
        <v>-47</v>
      </c>
      <c r="Q89" s="11">
        <f t="shared" ca="1" si="11"/>
        <v>783</v>
      </c>
      <c r="R89" s="11">
        <f t="shared" ca="1" si="11"/>
        <v>63</v>
      </c>
      <c r="S89" s="11">
        <f t="shared" ca="1" si="11"/>
        <v>632</v>
      </c>
      <c r="T89" s="11">
        <f t="shared" ca="1" si="11"/>
        <v>880</v>
      </c>
      <c r="U89" s="11">
        <f ca="1">IF($B$9=1,AVERAGE(Tabla1[[#This Row],[OCT]:[DIC]]),IF($B$9=2,AVERAGE(Tabla1[[#This Row],[JUL]:[DIC]]),AVERAGE(Tabla1[[#This Row],[ENE]:[DIC]])))</f>
        <v>525</v>
      </c>
      <c r="V89" s="11">
        <f ca="1">+Tabla1[[#This Row],[PROMEDIO VENTA (UNDS)]]/30</f>
        <v>17.5</v>
      </c>
      <c r="W89" s="11">
        <f ca="1">+Tabla1[[#This Row],[VENTA POR DÍA]]*Tabla1[[#This Row],[LEAD TIME (Días)]]</f>
        <v>122.5</v>
      </c>
      <c r="X89" s="11" t="str">
        <f>IF(Tabla1[[#This Row],[ABC]]="C","A PEDIDO","STOCK")</f>
        <v>A PEDIDO</v>
      </c>
      <c r="Y89" s="11">
        <f>IF(Tabla1[[#This Row],[ABC]]="C",0,ROUNDUP(VLOOKUP(Tabla1[[#This Row],[ABC]],$F$11:$J$12,MATCH(Y$15,$F$10:$J$10,0),0)*Tabla1[[#This Row],[VENTA POR DÍA]],0))</f>
        <v>0</v>
      </c>
      <c r="Z89" s="11">
        <f>IF(Tabla1[[#This Row],[ABC]]="C",0,ROUNDUP(VLOOKUP(Tabla1[[#This Row],[ABC]],$F$11:$J$12,MATCH(Z$15,$F$10:$J$10,0),0)*Tabla1[[#This Row],[VENTA POR DÍA]],0))</f>
        <v>0</v>
      </c>
    </row>
    <row r="90" spans="2:26" x14ac:dyDescent="0.2">
      <c r="B90" s="2">
        <v>347711</v>
      </c>
      <c r="C90" s="2" t="s">
        <v>454</v>
      </c>
      <c r="D90" s="2" t="s">
        <v>15</v>
      </c>
      <c r="E90" s="3" t="s">
        <v>6</v>
      </c>
      <c r="F90" s="16">
        <f t="shared" ca="1" si="9"/>
        <v>8</v>
      </c>
      <c r="G90" s="17">
        <f t="shared" ca="1" si="10"/>
        <v>28</v>
      </c>
      <c r="H90" s="36" t="str">
        <f>IFERROR(VLOOKUP(Tabla1[[#This Row],[COD PRODUCTO]],Tabla13[#All],9,0),"C")</f>
        <v>C</v>
      </c>
      <c r="I90" s="11">
        <f t="shared" ca="1" si="11"/>
        <v>855</v>
      </c>
      <c r="J90" s="11">
        <f t="shared" ca="1" si="11"/>
        <v>386</v>
      </c>
      <c r="K90" s="11">
        <f t="shared" ca="1" si="11"/>
        <v>299</v>
      </c>
      <c r="L90" s="11">
        <f t="shared" ca="1" si="11"/>
        <v>782</v>
      </c>
      <c r="M90" s="11">
        <f t="shared" ca="1" si="11"/>
        <v>30</v>
      </c>
      <c r="N90" s="11">
        <f t="shared" ca="1" si="11"/>
        <v>585</v>
      </c>
      <c r="O90" s="11">
        <f t="shared" ca="1" si="11"/>
        <v>732</v>
      </c>
      <c r="P90" s="11">
        <f t="shared" ca="1" si="11"/>
        <v>953</v>
      </c>
      <c r="Q90" s="11">
        <f t="shared" ca="1" si="11"/>
        <v>194</v>
      </c>
      <c r="R90" s="11">
        <f t="shared" ca="1" si="11"/>
        <v>454</v>
      </c>
      <c r="S90" s="11">
        <f t="shared" ca="1" si="11"/>
        <v>486</v>
      </c>
      <c r="T90" s="11">
        <f t="shared" ca="1" si="11"/>
        <v>175</v>
      </c>
      <c r="U90" s="11">
        <f ca="1">IF($B$9=1,AVERAGE(Tabla1[[#This Row],[OCT]:[DIC]]),IF($B$9=2,AVERAGE(Tabla1[[#This Row],[JUL]:[DIC]]),AVERAGE(Tabla1[[#This Row],[ENE]:[DIC]])))</f>
        <v>371.66666666666669</v>
      </c>
      <c r="V90" s="11">
        <f ca="1">+Tabla1[[#This Row],[PROMEDIO VENTA (UNDS)]]/30</f>
        <v>12.388888888888889</v>
      </c>
      <c r="W90" s="11">
        <f ca="1">+Tabla1[[#This Row],[VENTA POR DÍA]]*Tabla1[[#This Row],[LEAD TIME (Días)]]</f>
        <v>346.88888888888891</v>
      </c>
      <c r="X90" s="11" t="str">
        <f>IF(Tabla1[[#This Row],[ABC]]="C","A PEDIDO","STOCK")</f>
        <v>A PEDIDO</v>
      </c>
      <c r="Y90" s="11">
        <f>IF(Tabla1[[#This Row],[ABC]]="C",0,ROUNDUP(VLOOKUP(Tabla1[[#This Row],[ABC]],$F$11:$J$12,MATCH(Y$15,$F$10:$J$10,0),0)*Tabla1[[#This Row],[VENTA POR DÍA]],0))</f>
        <v>0</v>
      </c>
      <c r="Z90" s="11">
        <f>IF(Tabla1[[#This Row],[ABC]]="C",0,ROUNDUP(VLOOKUP(Tabla1[[#This Row],[ABC]],$F$11:$J$12,MATCH(Z$15,$F$10:$J$10,0),0)*Tabla1[[#This Row],[VENTA POR DÍA]],0))</f>
        <v>0</v>
      </c>
    </row>
    <row r="91" spans="2:26" x14ac:dyDescent="0.2">
      <c r="B91" s="2">
        <v>364337</v>
      </c>
      <c r="C91" s="2" t="s">
        <v>561</v>
      </c>
      <c r="D91" s="2" t="s">
        <v>15</v>
      </c>
      <c r="E91" s="3" t="s">
        <v>6</v>
      </c>
      <c r="F91" s="16">
        <f t="shared" ca="1" si="9"/>
        <v>25</v>
      </c>
      <c r="G91" s="17">
        <f t="shared" ca="1" si="10"/>
        <v>15</v>
      </c>
      <c r="H91" s="36" t="str">
        <f>IFERROR(VLOOKUP(Tabla1[[#This Row],[COD PRODUCTO]],Tabla13[#All],9,0),"C")</f>
        <v>C</v>
      </c>
      <c r="I91" s="11">
        <f t="shared" ca="1" si="11"/>
        <v>426</v>
      </c>
      <c r="J91" s="11">
        <f t="shared" ca="1" si="11"/>
        <v>645</v>
      </c>
      <c r="K91" s="11">
        <f t="shared" ca="1" si="11"/>
        <v>164</v>
      </c>
      <c r="L91" s="11">
        <f t="shared" ca="1" si="11"/>
        <v>916</v>
      </c>
      <c r="M91" s="11">
        <f t="shared" ca="1" si="11"/>
        <v>177</v>
      </c>
      <c r="N91" s="11">
        <f t="shared" ca="1" si="11"/>
        <v>480</v>
      </c>
      <c r="O91" s="11">
        <f t="shared" ca="1" si="11"/>
        <v>600</v>
      </c>
      <c r="P91" s="11">
        <f t="shared" ca="1" si="11"/>
        <v>511</v>
      </c>
      <c r="Q91" s="11">
        <f t="shared" ca="1" si="11"/>
        <v>489</v>
      </c>
      <c r="R91" s="11">
        <f t="shared" ca="1" si="11"/>
        <v>855</v>
      </c>
      <c r="S91" s="11">
        <f t="shared" ca="1" si="11"/>
        <v>15</v>
      </c>
      <c r="T91" s="11">
        <f t="shared" ca="1" si="11"/>
        <v>555</v>
      </c>
      <c r="U91" s="11">
        <f ca="1">IF($B$9=1,AVERAGE(Tabla1[[#This Row],[OCT]:[DIC]]),IF($B$9=2,AVERAGE(Tabla1[[#This Row],[JUL]:[DIC]]),AVERAGE(Tabla1[[#This Row],[ENE]:[DIC]])))</f>
        <v>475</v>
      </c>
      <c r="V91" s="11">
        <f ca="1">+Tabla1[[#This Row],[PROMEDIO VENTA (UNDS)]]/30</f>
        <v>15.833333333333334</v>
      </c>
      <c r="W91" s="11">
        <f ca="1">+Tabla1[[#This Row],[VENTA POR DÍA]]*Tabla1[[#This Row],[LEAD TIME (Días)]]</f>
        <v>237.5</v>
      </c>
      <c r="X91" s="11" t="str">
        <f>IF(Tabla1[[#This Row],[ABC]]="C","A PEDIDO","STOCK")</f>
        <v>A PEDIDO</v>
      </c>
      <c r="Y91" s="11">
        <f>IF(Tabla1[[#This Row],[ABC]]="C",0,ROUNDUP(VLOOKUP(Tabla1[[#This Row],[ABC]],$F$11:$J$12,MATCH(Y$15,$F$10:$J$10,0),0)*Tabla1[[#This Row],[VENTA POR DÍA]],0))</f>
        <v>0</v>
      </c>
      <c r="Z91" s="11">
        <f>IF(Tabla1[[#This Row],[ABC]]="C",0,ROUNDUP(VLOOKUP(Tabla1[[#This Row],[ABC]],$F$11:$J$12,MATCH(Z$15,$F$10:$J$10,0),0)*Tabla1[[#This Row],[VENTA POR DÍA]],0))</f>
        <v>0</v>
      </c>
    </row>
    <row r="92" spans="2:26" x14ac:dyDescent="0.2">
      <c r="B92" s="2">
        <v>364342</v>
      </c>
      <c r="C92" s="2" t="s">
        <v>578</v>
      </c>
      <c r="D92" s="2" t="s">
        <v>15</v>
      </c>
      <c r="E92" s="3" t="s">
        <v>6</v>
      </c>
      <c r="F92" s="16">
        <f t="shared" ca="1" si="9"/>
        <v>36</v>
      </c>
      <c r="G92" s="17">
        <f t="shared" ca="1" si="10"/>
        <v>8</v>
      </c>
      <c r="H92" s="36" t="str">
        <f>IFERROR(VLOOKUP(Tabla1[[#This Row],[COD PRODUCTO]],Tabla13[#All],9,0),"C")</f>
        <v>A</v>
      </c>
      <c r="I92" s="11">
        <f t="shared" ca="1" si="11"/>
        <v>745</v>
      </c>
      <c r="J92" s="11">
        <f t="shared" ca="1" si="11"/>
        <v>176</v>
      </c>
      <c r="K92" s="11">
        <f t="shared" ca="1" si="11"/>
        <v>28</v>
      </c>
      <c r="L92" s="11">
        <f t="shared" ca="1" si="11"/>
        <v>576</v>
      </c>
      <c r="M92" s="11">
        <f t="shared" ca="1" si="11"/>
        <v>504</v>
      </c>
      <c r="N92" s="11">
        <f t="shared" ca="1" si="11"/>
        <v>740</v>
      </c>
      <c r="O92" s="11">
        <f t="shared" ca="1" si="11"/>
        <v>685</v>
      </c>
      <c r="P92" s="11">
        <f t="shared" ca="1" si="11"/>
        <v>484</v>
      </c>
      <c r="Q92" s="11">
        <f t="shared" ca="1" si="11"/>
        <v>718</v>
      </c>
      <c r="R92" s="11">
        <f t="shared" ca="1" si="11"/>
        <v>795</v>
      </c>
      <c r="S92" s="11">
        <f t="shared" ca="1" si="11"/>
        <v>-68</v>
      </c>
      <c r="T92" s="11">
        <f t="shared" ca="1" si="11"/>
        <v>293</v>
      </c>
      <c r="U92" s="11">
        <f ca="1">IF($B$9=1,AVERAGE(Tabla1[[#This Row],[OCT]:[DIC]]),IF($B$9=2,AVERAGE(Tabla1[[#This Row],[JUL]:[DIC]]),AVERAGE(Tabla1[[#This Row],[ENE]:[DIC]])))</f>
        <v>340</v>
      </c>
      <c r="V92" s="11">
        <f ca="1">+Tabla1[[#This Row],[PROMEDIO VENTA (UNDS)]]/30</f>
        <v>11.333333333333334</v>
      </c>
      <c r="W92" s="11">
        <f ca="1">+Tabla1[[#This Row],[VENTA POR DÍA]]*Tabla1[[#This Row],[LEAD TIME (Días)]]</f>
        <v>90.666666666666671</v>
      </c>
      <c r="X92" s="11" t="str">
        <f>IF(Tabla1[[#This Row],[ABC]]="C","A PEDIDO","STOCK")</f>
        <v>STOCK</v>
      </c>
      <c r="Y92" s="11">
        <f ca="1">IF(Tabla1[[#This Row],[ABC]]="C",0,ROUNDUP(VLOOKUP(Tabla1[[#This Row],[ABC]],$F$11:$J$12,MATCH(Y$15,$F$10:$J$10,0),0)*Tabla1[[#This Row],[VENTA POR DÍA]],0))</f>
        <v>34</v>
      </c>
      <c r="Z92" s="11">
        <f ca="1">IF(Tabla1[[#This Row],[ABC]]="C",0,ROUNDUP(VLOOKUP(Tabla1[[#This Row],[ABC]],$F$11:$J$12,MATCH(Z$15,$F$10:$J$10,0),0)*Tabla1[[#This Row],[VENTA POR DÍA]],0))</f>
        <v>331</v>
      </c>
    </row>
    <row r="93" spans="2:26" x14ac:dyDescent="0.2">
      <c r="B93" s="2">
        <v>348100</v>
      </c>
      <c r="C93" s="2" t="s">
        <v>533</v>
      </c>
      <c r="D93" s="2" t="s">
        <v>15</v>
      </c>
      <c r="E93" s="3" t="s">
        <v>6</v>
      </c>
      <c r="F93" s="16">
        <f t="shared" ca="1" si="9"/>
        <v>26</v>
      </c>
      <c r="G93" s="17">
        <f t="shared" ca="1" si="10"/>
        <v>28</v>
      </c>
      <c r="H93" s="36" t="str">
        <f>IFERROR(VLOOKUP(Tabla1[[#This Row],[COD PRODUCTO]],Tabla13[#All],9,0),"C")</f>
        <v>B</v>
      </c>
      <c r="I93" s="11">
        <f t="shared" ca="1" si="11"/>
        <v>921</v>
      </c>
      <c r="J93" s="11">
        <f t="shared" ca="1" si="11"/>
        <v>-73</v>
      </c>
      <c r="K93" s="11">
        <f t="shared" ca="1" si="11"/>
        <v>442</v>
      </c>
      <c r="L93" s="11">
        <f t="shared" ca="1" si="11"/>
        <v>234</v>
      </c>
      <c r="M93" s="11">
        <f t="shared" ca="1" si="11"/>
        <v>517</v>
      </c>
      <c r="N93" s="11">
        <f t="shared" ca="1" si="11"/>
        <v>859</v>
      </c>
      <c r="O93" s="11">
        <f t="shared" ca="1" si="11"/>
        <v>852</v>
      </c>
      <c r="P93" s="11">
        <f t="shared" ca="1" si="11"/>
        <v>63</v>
      </c>
      <c r="Q93" s="11">
        <f t="shared" ca="1" si="11"/>
        <v>672</v>
      </c>
      <c r="R93" s="11">
        <f t="shared" ca="1" si="11"/>
        <v>255</v>
      </c>
      <c r="S93" s="11">
        <f t="shared" ca="1" si="11"/>
        <v>733</v>
      </c>
      <c r="T93" s="11">
        <f t="shared" ca="1" si="11"/>
        <v>704</v>
      </c>
      <c r="U93" s="11">
        <f ca="1">IF($B$9=1,AVERAGE(Tabla1[[#This Row],[OCT]:[DIC]]),IF($B$9=2,AVERAGE(Tabla1[[#This Row],[JUL]:[DIC]]),AVERAGE(Tabla1[[#This Row],[ENE]:[DIC]])))</f>
        <v>564</v>
      </c>
      <c r="V93" s="11">
        <f ca="1">+Tabla1[[#This Row],[PROMEDIO VENTA (UNDS)]]/30</f>
        <v>18.8</v>
      </c>
      <c r="W93" s="11">
        <f ca="1">+Tabla1[[#This Row],[VENTA POR DÍA]]*Tabla1[[#This Row],[LEAD TIME (Días)]]</f>
        <v>526.4</v>
      </c>
      <c r="X93" s="11" t="str">
        <f>IF(Tabla1[[#This Row],[ABC]]="C","A PEDIDO","STOCK")</f>
        <v>STOCK</v>
      </c>
      <c r="Y93" s="11">
        <f ca="1">IF(Tabla1[[#This Row],[ABC]]="C",0,ROUNDUP(VLOOKUP(Tabla1[[#This Row],[ABC]],$F$11:$J$12,MATCH(Y$15,$F$10:$J$10,0),0)*Tabla1[[#This Row],[VENTA POR DÍA]],0))</f>
        <v>177</v>
      </c>
      <c r="Z93" s="11">
        <f ca="1">IF(Tabla1[[#This Row],[ABC]]="C",0,ROUNDUP(VLOOKUP(Tabla1[[#This Row],[ABC]],$F$11:$J$12,MATCH(Z$15,$F$10:$J$10,0),0)*Tabla1[[#This Row],[VENTA POR DÍA]],0))</f>
        <v>429</v>
      </c>
    </row>
    <row r="94" spans="2:26" x14ac:dyDescent="0.2">
      <c r="B94" s="2">
        <v>362651</v>
      </c>
      <c r="C94" s="2" t="s">
        <v>615</v>
      </c>
      <c r="D94" s="2" t="s">
        <v>15</v>
      </c>
      <c r="E94" s="3" t="s">
        <v>6</v>
      </c>
      <c r="F94" s="16">
        <f t="shared" ca="1" si="9"/>
        <v>31</v>
      </c>
      <c r="G94" s="17">
        <f t="shared" ca="1" si="10"/>
        <v>12</v>
      </c>
      <c r="H94" s="36" t="str">
        <f>IFERROR(VLOOKUP(Tabla1[[#This Row],[COD PRODUCTO]],Tabla13[#All],9,0),"C")</f>
        <v>B</v>
      </c>
      <c r="I94" s="11">
        <f t="shared" ca="1" si="11"/>
        <v>419</v>
      </c>
      <c r="J94" s="11">
        <f t="shared" ca="1" si="11"/>
        <v>955</v>
      </c>
      <c r="K94" s="11">
        <f t="shared" ca="1" si="11"/>
        <v>446</v>
      </c>
      <c r="L94" s="11">
        <f t="shared" ca="1" si="11"/>
        <v>445</v>
      </c>
      <c r="M94" s="11">
        <f t="shared" ca="1" si="11"/>
        <v>356</v>
      </c>
      <c r="N94" s="11">
        <f t="shared" ca="1" si="11"/>
        <v>57</v>
      </c>
      <c r="O94" s="11">
        <f t="shared" ca="1" si="11"/>
        <v>-2</v>
      </c>
      <c r="P94" s="11">
        <f t="shared" ca="1" si="11"/>
        <v>467</v>
      </c>
      <c r="Q94" s="11">
        <f t="shared" ca="1" si="11"/>
        <v>560</v>
      </c>
      <c r="R94" s="11">
        <f t="shared" ca="1" si="11"/>
        <v>506</v>
      </c>
      <c r="S94" s="11">
        <f t="shared" ca="1" si="11"/>
        <v>223</v>
      </c>
      <c r="T94" s="11">
        <f t="shared" ca="1" si="11"/>
        <v>-99</v>
      </c>
      <c r="U94" s="11">
        <f ca="1">IF($B$9=1,AVERAGE(Tabla1[[#This Row],[OCT]:[DIC]]),IF($B$9=2,AVERAGE(Tabla1[[#This Row],[JUL]:[DIC]]),AVERAGE(Tabla1[[#This Row],[ENE]:[DIC]])))</f>
        <v>210</v>
      </c>
      <c r="V94" s="11">
        <f ca="1">+Tabla1[[#This Row],[PROMEDIO VENTA (UNDS)]]/30</f>
        <v>7</v>
      </c>
      <c r="W94" s="11">
        <f ca="1">+Tabla1[[#This Row],[VENTA POR DÍA]]*Tabla1[[#This Row],[LEAD TIME (Días)]]</f>
        <v>84</v>
      </c>
      <c r="X94" s="11" t="str">
        <f>IF(Tabla1[[#This Row],[ABC]]="C","A PEDIDO","STOCK")</f>
        <v>STOCK</v>
      </c>
      <c r="Y94" s="11">
        <f ca="1">IF(Tabla1[[#This Row],[ABC]]="C",0,ROUNDUP(VLOOKUP(Tabla1[[#This Row],[ABC]],$F$11:$J$12,MATCH(Y$15,$F$10:$J$10,0),0)*Tabla1[[#This Row],[VENTA POR DÍA]],0))</f>
        <v>66</v>
      </c>
      <c r="Z94" s="11">
        <f ca="1">IF(Tabla1[[#This Row],[ABC]]="C",0,ROUNDUP(VLOOKUP(Tabla1[[#This Row],[ABC]],$F$11:$J$12,MATCH(Z$15,$F$10:$J$10,0),0)*Tabla1[[#This Row],[VENTA POR DÍA]],0))</f>
        <v>160</v>
      </c>
    </row>
    <row r="95" spans="2:26" x14ac:dyDescent="0.2">
      <c r="B95" s="2">
        <v>348133</v>
      </c>
      <c r="C95" s="2" t="s">
        <v>620</v>
      </c>
      <c r="D95" s="2" t="s">
        <v>15</v>
      </c>
      <c r="E95" s="3" t="s">
        <v>6</v>
      </c>
      <c r="F95" s="16">
        <f t="shared" ca="1" si="9"/>
        <v>11</v>
      </c>
      <c r="G95" s="17">
        <f t="shared" ca="1" si="10"/>
        <v>23</v>
      </c>
      <c r="H95" s="36" t="str">
        <f>IFERROR(VLOOKUP(Tabla1[[#This Row],[COD PRODUCTO]],Tabla13[#All],9,0),"C")</f>
        <v>A</v>
      </c>
      <c r="I95" s="11">
        <f t="shared" ca="1" si="11"/>
        <v>527</v>
      </c>
      <c r="J95" s="11">
        <f t="shared" ca="1" si="11"/>
        <v>253</v>
      </c>
      <c r="K95" s="11">
        <f t="shared" ca="1" si="11"/>
        <v>735</v>
      </c>
      <c r="L95" s="11">
        <f t="shared" ca="1" si="11"/>
        <v>515</v>
      </c>
      <c r="M95" s="11">
        <f t="shared" ca="1" si="11"/>
        <v>629</v>
      </c>
      <c r="N95" s="11">
        <f t="shared" ca="1" si="11"/>
        <v>377</v>
      </c>
      <c r="O95" s="11">
        <f t="shared" ca="1" si="11"/>
        <v>132</v>
      </c>
      <c r="P95" s="11">
        <f t="shared" ca="1" si="11"/>
        <v>726</v>
      </c>
      <c r="Q95" s="11">
        <f t="shared" ca="1" si="11"/>
        <v>66</v>
      </c>
      <c r="R95" s="11">
        <f t="shared" ca="1" si="11"/>
        <v>655</v>
      </c>
      <c r="S95" s="11">
        <f t="shared" ca="1" si="11"/>
        <v>853</v>
      </c>
      <c r="T95" s="11">
        <f t="shared" ca="1" si="11"/>
        <v>516</v>
      </c>
      <c r="U95" s="11">
        <f ca="1">IF($B$9=1,AVERAGE(Tabla1[[#This Row],[OCT]:[DIC]]),IF($B$9=2,AVERAGE(Tabla1[[#This Row],[JUL]:[DIC]]),AVERAGE(Tabla1[[#This Row],[ENE]:[DIC]])))</f>
        <v>674.66666666666663</v>
      </c>
      <c r="V95" s="11">
        <f ca="1">+Tabla1[[#This Row],[PROMEDIO VENTA (UNDS)]]/30</f>
        <v>22.488888888888887</v>
      </c>
      <c r="W95" s="11">
        <f ca="1">+Tabla1[[#This Row],[VENTA POR DÍA]]*Tabla1[[#This Row],[LEAD TIME (Días)]]</f>
        <v>517.24444444444441</v>
      </c>
      <c r="X95" s="11" t="str">
        <f>IF(Tabla1[[#This Row],[ABC]]="C","A PEDIDO","STOCK")</f>
        <v>STOCK</v>
      </c>
      <c r="Y95" s="11">
        <f ca="1">IF(Tabla1[[#This Row],[ABC]]="C",0,ROUNDUP(VLOOKUP(Tabla1[[#This Row],[ABC]],$F$11:$J$12,MATCH(Y$15,$F$10:$J$10,0),0)*Tabla1[[#This Row],[VENTA POR DÍA]],0))</f>
        <v>67</v>
      </c>
      <c r="Z95" s="11">
        <f ca="1">IF(Tabla1[[#This Row],[ABC]]="C",0,ROUNDUP(VLOOKUP(Tabla1[[#This Row],[ABC]],$F$11:$J$12,MATCH(Z$15,$F$10:$J$10,0),0)*Tabla1[[#This Row],[VENTA POR DÍA]],0))</f>
        <v>657</v>
      </c>
    </row>
    <row r="96" spans="2:26" x14ac:dyDescent="0.2">
      <c r="B96" s="2">
        <v>348617</v>
      </c>
      <c r="C96" s="2" t="s">
        <v>639</v>
      </c>
      <c r="D96" s="2" t="s">
        <v>15</v>
      </c>
      <c r="E96" s="3" t="s">
        <v>6</v>
      </c>
      <c r="F96" s="16">
        <f t="shared" ca="1" si="9"/>
        <v>48</v>
      </c>
      <c r="G96" s="17">
        <f t="shared" ca="1" si="10"/>
        <v>9</v>
      </c>
      <c r="H96" s="36" t="str">
        <f>IFERROR(VLOOKUP(Tabla1[[#This Row],[COD PRODUCTO]],Tabla13[#All],9,0),"C")</f>
        <v>A</v>
      </c>
      <c r="I96" s="11">
        <f t="shared" ref="I96:T105" ca="1" si="12">RANDBETWEEN(-100,1000)</f>
        <v>575</v>
      </c>
      <c r="J96" s="11">
        <f t="shared" ca="1" si="12"/>
        <v>677</v>
      </c>
      <c r="K96" s="11">
        <f t="shared" ca="1" si="12"/>
        <v>164</v>
      </c>
      <c r="L96" s="11">
        <f t="shared" ca="1" si="12"/>
        <v>165</v>
      </c>
      <c r="M96" s="11">
        <f t="shared" ca="1" si="12"/>
        <v>990</v>
      </c>
      <c r="N96" s="11">
        <f t="shared" ca="1" si="12"/>
        <v>434</v>
      </c>
      <c r="O96" s="11">
        <f t="shared" ca="1" si="12"/>
        <v>514</v>
      </c>
      <c r="P96" s="11">
        <f t="shared" ca="1" si="12"/>
        <v>510</v>
      </c>
      <c r="Q96" s="11">
        <f t="shared" ca="1" si="12"/>
        <v>114</v>
      </c>
      <c r="R96" s="11">
        <f t="shared" ca="1" si="12"/>
        <v>-50</v>
      </c>
      <c r="S96" s="11">
        <f t="shared" ca="1" si="12"/>
        <v>829</v>
      </c>
      <c r="T96" s="11">
        <f t="shared" ca="1" si="12"/>
        <v>381</v>
      </c>
      <c r="U96" s="11">
        <f ca="1">IF($B$9=1,AVERAGE(Tabla1[[#This Row],[OCT]:[DIC]]),IF($B$9=2,AVERAGE(Tabla1[[#This Row],[JUL]:[DIC]]),AVERAGE(Tabla1[[#This Row],[ENE]:[DIC]])))</f>
        <v>386.66666666666669</v>
      </c>
      <c r="V96" s="11">
        <f ca="1">+Tabla1[[#This Row],[PROMEDIO VENTA (UNDS)]]/30</f>
        <v>12.888888888888889</v>
      </c>
      <c r="W96" s="11">
        <f ca="1">+Tabla1[[#This Row],[VENTA POR DÍA]]*Tabla1[[#This Row],[LEAD TIME (Días)]]</f>
        <v>116</v>
      </c>
      <c r="X96" s="11" t="str">
        <f>IF(Tabla1[[#This Row],[ABC]]="C","A PEDIDO","STOCK")</f>
        <v>STOCK</v>
      </c>
      <c r="Y96" s="11">
        <f ca="1">IF(Tabla1[[#This Row],[ABC]]="C",0,ROUNDUP(VLOOKUP(Tabla1[[#This Row],[ABC]],$F$11:$J$12,MATCH(Y$15,$F$10:$J$10,0),0)*Tabla1[[#This Row],[VENTA POR DÍA]],0))</f>
        <v>39</v>
      </c>
      <c r="Z96" s="11">
        <f ca="1">IF(Tabla1[[#This Row],[ABC]]="C",0,ROUNDUP(VLOOKUP(Tabla1[[#This Row],[ABC]],$F$11:$J$12,MATCH(Z$15,$F$10:$J$10,0),0)*Tabla1[[#This Row],[VENTA POR DÍA]],0))</f>
        <v>377</v>
      </c>
    </row>
    <row r="97" spans="2:26" x14ac:dyDescent="0.2">
      <c r="B97" s="2">
        <v>347707</v>
      </c>
      <c r="C97" s="2" t="s">
        <v>172</v>
      </c>
      <c r="D97" s="2" t="s">
        <v>15</v>
      </c>
      <c r="E97" s="3" t="s">
        <v>6</v>
      </c>
      <c r="F97" s="16">
        <f t="shared" ca="1" si="9"/>
        <v>40</v>
      </c>
      <c r="G97" s="17">
        <f t="shared" ca="1" si="10"/>
        <v>23</v>
      </c>
      <c r="H97" s="36" t="str">
        <f>IFERROR(VLOOKUP(Tabla1[[#This Row],[COD PRODUCTO]],Tabla13[#All],9,0),"C")</f>
        <v>A</v>
      </c>
      <c r="I97" s="11">
        <f t="shared" ca="1" si="12"/>
        <v>647</v>
      </c>
      <c r="J97" s="11">
        <f t="shared" ca="1" si="12"/>
        <v>591</v>
      </c>
      <c r="K97" s="11">
        <f t="shared" ca="1" si="12"/>
        <v>373</v>
      </c>
      <c r="L97" s="11">
        <f t="shared" ca="1" si="12"/>
        <v>353</v>
      </c>
      <c r="M97" s="11">
        <f t="shared" ca="1" si="12"/>
        <v>791</v>
      </c>
      <c r="N97" s="11">
        <f t="shared" ca="1" si="12"/>
        <v>921</v>
      </c>
      <c r="O97" s="11">
        <f t="shared" ca="1" si="12"/>
        <v>22</v>
      </c>
      <c r="P97" s="11">
        <f t="shared" ca="1" si="12"/>
        <v>860</v>
      </c>
      <c r="Q97" s="11">
        <f t="shared" ca="1" si="12"/>
        <v>500</v>
      </c>
      <c r="R97" s="11">
        <f t="shared" ca="1" si="12"/>
        <v>15</v>
      </c>
      <c r="S97" s="11">
        <f t="shared" ca="1" si="12"/>
        <v>608</v>
      </c>
      <c r="T97" s="11">
        <f t="shared" ca="1" si="12"/>
        <v>695</v>
      </c>
      <c r="U97" s="11">
        <f ca="1">IF($B$9=1,AVERAGE(Tabla1[[#This Row],[OCT]:[DIC]]),IF($B$9=2,AVERAGE(Tabla1[[#This Row],[JUL]:[DIC]]),AVERAGE(Tabla1[[#This Row],[ENE]:[DIC]])))</f>
        <v>439.33333333333331</v>
      </c>
      <c r="V97" s="11">
        <f ca="1">+Tabla1[[#This Row],[PROMEDIO VENTA (UNDS)]]/30</f>
        <v>14.644444444444444</v>
      </c>
      <c r="W97" s="11">
        <f ca="1">+Tabla1[[#This Row],[VENTA POR DÍA]]*Tabla1[[#This Row],[LEAD TIME (Días)]]</f>
        <v>336.82222222222219</v>
      </c>
      <c r="X97" s="11" t="str">
        <f>IF(Tabla1[[#This Row],[ABC]]="C","A PEDIDO","STOCK")</f>
        <v>STOCK</v>
      </c>
      <c r="Y97" s="11">
        <f ca="1">IF(Tabla1[[#This Row],[ABC]]="C",0,ROUNDUP(VLOOKUP(Tabla1[[#This Row],[ABC]],$F$11:$J$12,MATCH(Y$15,$F$10:$J$10,0),0)*Tabla1[[#This Row],[VENTA POR DÍA]],0))</f>
        <v>44</v>
      </c>
      <c r="Z97" s="11">
        <f ca="1">IF(Tabla1[[#This Row],[ABC]]="C",0,ROUNDUP(VLOOKUP(Tabla1[[#This Row],[ABC]],$F$11:$J$12,MATCH(Z$15,$F$10:$J$10,0),0)*Tabla1[[#This Row],[VENTA POR DÍA]],0))</f>
        <v>428</v>
      </c>
    </row>
    <row r="98" spans="2:26" x14ac:dyDescent="0.2">
      <c r="B98" s="2">
        <v>348104</v>
      </c>
      <c r="C98" s="2" t="s">
        <v>691</v>
      </c>
      <c r="D98" s="2" t="s">
        <v>15</v>
      </c>
      <c r="E98" s="3" t="s">
        <v>6</v>
      </c>
      <c r="F98" s="16">
        <f t="shared" ca="1" si="9"/>
        <v>34</v>
      </c>
      <c r="G98" s="17">
        <f t="shared" ca="1" si="10"/>
        <v>19</v>
      </c>
      <c r="H98" s="36" t="str">
        <f>IFERROR(VLOOKUP(Tabla1[[#This Row],[COD PRODUCTO]],Tabla13[#All],9,0),"C")</f>
        <v>C</v>
      </c>
      <c r="I98" s="11">
        <f t="shared" ca="1" si="12"/>
        <v>447</v>
      </c>
      <c r="J98" s="11">
        <f t="shared" ca="1" si="12"/>
        <v>69</v>
      </c>
      <c r="K98" s="11">
        <f t="shared" ca="1" si="12"/>
        <v>740</v>
      </c>
      <c r="L98" s="11">
        <f t="shared" ca="1" si="12"/>
        <v>121</v>
      </c>
      <c r="M98" s="11">
        <f t="shared" ca="1" si="12"/>
        <v>768</v>
      </c>
      <c r="N98" s="11">
        <f t="shared" ca="1" si="12"/>
        <v>32</v>
      </c>
      <c r="O98" s="11">
        <f t="shared" ca="1" si="12"/>
        <v>355</v>
      </c>
      <c r="P98" s="11">
        <f t="shared" ca="1" si="12"/>
        <v>239</v>
      </c>
      <c r="Q98" s="11">
        <f t="shared" ca="1" si="12"/>
        <v>573</v>
      </c>
      <c r="R98" s="11">
        <f t="shared" ca="1" si="12"/>
        <v>579</v>
      </c>
      <c r="S98" s="11">
        <f t="shared" ca="1" si="12"/>
        <v>819</v>
      </c>
      <c r="T98" s="11">
        <f t="shared" ca="1" si="12"/>
        <v>201</v>
      </c>
      <c r="U98" s="11">
        <f ca="1">IF($B$9=1,AVERAGE(Tabla1[[#This Row],[OCT]:[DIC]]),IF($B$9=2,AVERAGE(Tabla1[[#This Row],[JUL]:[DIC]]),AVERAGE(Tabla1[[#This Row],[ENE]:[DIC]])))</f>
        <v>533</v>
      </c>
      <c r="V98" s="11">
        <f ca="1">+Tabla1[[#This Row],[PROMEDIO VENTA (UNDS)]]/30</f>
        <v>17.766666666666666</v>
      </c>
      <c r="W98" s="11">
        <f ca="1">+Tabla1[[#This Row],[VENTA POR DÍA]]*Tabla1[[#This Row],[LEAD TIME (Días)]]</f>
        <v>337.56666666666666</v>
      </c>
      <c r="X98" s="11" t="str">
        <f>IF(Tabla1[[#This Row],[ABC]]="C","A PEDIDO","STOCK")</f>
        <v>A PEDIDO</v>
      </c>
      <c r="Y98" s="11">
        <f>IF(Tabla1[[#This Row],[ABC]]="C",0,ROUNDUP(VLOOKUP(Tabla1[[#This Row],[ABC]],$F$11:$J$12,MATCH(Y$15,$F$10:$J$10,0),0)*Tabla1[[#This Row],[VENTA POR DÍA]],0))</f>
        <v>0</v>
      </c>
      <c r="Z98" s="11">
        <f>IF(Tabla1[[#This Row],[ABC]]="C",0,ROUNDUP(VLOOKUP(Tabla1[[#This Row],[ABC]],$F$11:$J$12,MATCH(Z$15,$F$10:$J$10,0),0)*Tabla1[[#This Row],[VENTA POR DÍA]],0))</f>
        <v>0</v>
      </c>
    </row>
    <row r="99" spans="2:26" x14ac:dyDescent="0.2">
      <c r="B99" s="2">
        <v>369683</v>
      </c>
      <c r="C99" s="2" t="s">
        <v>148</v>
      </c>
      <c r="D99" s="2" t="s">
        <v>15</v>
      </c>
      <c r="E99" s="3" t="s">
        <v>6</v>
      </c>
      <c r="F99" s="16">
        <f t="shared" ca="1" si="9"/>
        <v>44</v>
      </c>
      <c r="G99" s="17">
        <f t="shared" ca="1" si="10"/>
        <v>15</v>
      </c>
      <c r="H99" s="36" t="str">
        <f>IFERROR(VLOOKUP(Tabla1[[#This Row],[COD PRODUCTO]],Tabla13[#All],9,0),"C")</f>
        <v>C</v>
      </c>
      <c r="I99" s="11">
        <f t="shared" ca="1" si="12"/>
        <v>815</v>
      </c>
      <c r="J99" s="11">
        <f t="shared" ca="1" si="12"/>
        <v>614</v>
      </c>
      <c r="K99" s="11">
        <f t="shared" ca="1" si="12"/>
        <v>984</v>
      </c>
      <c r="L99" s="11">
        <f t="shared" ca="1" si="12"/>
        <v>-47</v>
      </c>
      <c r="M99" s="11">
        <f t="shared" ca="1" si="12"/>
        <v>899</v>
      </c>
      <c r="N99" s="11">
        <f t="shared" ca="1" si="12"/>
        <v>53</v>
      </c>
      <c r="O99" s="11">
        <f t="shared" ca="1" si="12"/>
        <v>15</v>
      </c>
      <c r="P99" s="11">
        <f t="shared" ca="1" si="12"/>
        <v>492</v>
      </c>
      <c r="Q99" s="11">
        <f t="shared" ca="1" si="12"/>
        <v>829</v>
      </c>
      <c r="R99" s="11">
        <f t="shared" ca="1" si="12"/>
        <v>785</v>
      </c>
      <c r="S99" s="11">
        <f t="shared" ca="1" si="12"/>
        <v>862</v>
      </c>
      <c r="T99" s="11">
        <f t="shared" ca="1" si="12"/>
        <v>438</v>
      </c>
      <c r="U99" s="11">
        <f ca="1">IF($B$9=1,AVERAGE(Tabla1[[#This Row],[OCT]:[DIC]]),IF($B$9=2,AVERAGE(Tabla1[[#This Row],[JUL]:[DIC]]),AVERAGE(Tabla1[[#This Row],[ENE]:[DIC]])))</f>
        <v>695</v>
      </c>
      <c r="V99" s="11">
        <f ca="1">+Tabla1[[#This Row],[PROMEDIO VENTA (UNDS)]]/30</f>
        <v>23.166666666666668</v>
      </c>
      <c r="W99" s="11">
        <f ca="1">+Tabla1[[#This Row],[VENTA POR DÍA]]*Tabla1[[#This Row],[LEAD TIME (Días)]]</f>
        <v>347.5</v>
      </c>
      <c r="X99" s="11" t="str">
        <f>IF(Tabla1[[#This Row],[ABC]]="C","A PEDIDO","STOCK")</f>
        <v>A PEDIDO</v>
      </c>
      <c r="Y99" s="11">
        <f>IF(Tabla1[[#This Row],[ABC]]="C",0,ROUNDUP(VLOOKUP(Tabla1[[#This Row],[ABC]],$F$11:$J$12,MATCH(Y$15,$F$10:$J$10,0),0)*Tabla1[[#This Row],[VENTA POR DÍA]],0))</f>
        <v>0</v>
      </c>
      <c r="Z99" s="11">
        <f>IF(Tabla1[[#This Row],[ABC]]="C",0,ROUNDUP(VLOOKUP(Tabla1[[#This Row],[ABC]],$F$11:$J$12,MATCH(Z$15,$F$10:$J$10,0),0)*Tabla1[[#This Row],[VENTA POR DÍA]],0))</f>
        <v>0</v>
      </c>
    </row>
    <row r="100" spans="2:26" x14ac:dyDescent="0.2">
      <c r="B100" s="2">
        <v>348097</v>
      </c>
      <c r="C100" s="2" t="s">
        <v>713</v>
      </c>
      <c r="D100" s="2" t="s">
        <v>15</v>
      </c>
      <c r="E100" s="3" t="s">
        <v>6</v>
      </c>
      <c r="F100" s="16">
        <f t="shared" ca="1" si="9"/>
        <v>23</v>
      </c>
      <c r="G100" s="17">
        <f t="shared" ca="1" si="10"/>
        <v>17</v>
      </c>
      <c r="H100" s="36" t="str">
        <f>IFERROR(VLOOKUP(Tabla1[[#This Row],[COD PRODUCTO]],Tabla13[#All],9,0),"C")</f>
        <v>B</v>
      </c>
      <c r="I100" s="11">
        <f t="shared" ca="1" si="12"/>
        <v>790</v>
      </c>
      <c r="J100" s="11">
        <f t="shared" ca="1" si="12"/>
        <v>462</v>
      </c>
      <c r="K100" s="11">
        <f t="shared" ca="1" si="12"/>
        <v>854</v>
      </c>
      <c r="L100" s="11">
        <f t="shared" ca="1" si="12"/>
        <v>149</v>
      </c>
      <c r="M100" s="11">
        <f t="shared" ca="1" si="12"/>
        <v>62</v>
      </c>
      <c r="N100" s="11">
        <f t="shared" ca="1" si="12"/>
        <v>172</v>
      </c>
      <c r="O100" s="11">
        <f t="shared" ca="1" si="12"/>
        <v>-72</v>
      </c>
      <c r="P100" s="11">
        <f t="shared" ca="1" si="12"/>
        <v>-34</v>
      </c>
      <c r="Q100" s="11">
        <f t="shared" ca="1" si="12"/>
        <v>-30</v>
      </c>
      <c r="R100" s="11">
        <f t="shared" ca="1" si="12"/>
        <v>210</v>
      </c>
      <c r="S100" s="11">
        <f t="shared" ca="1" si="12"/>
        <v>565</v>
      </c>
      <c r="T100" s="11">
        <f t="shared" ca="1" si="12"/>
        <v>189</v>
      </c>
      <c r="U100" s="11">
        <f ca="1">IF($B$9=1,AVERAGE(Tabla1[[#This Row],[OCT]:[DIC]]),IF($B$9=2,AVERAGE(Tabla1[[#This Row],[JUL]:[DIC]]),AVERAGE(Tabla1[[#This Row],[ENE]:[DIC]])))</f>
        <v>321.33333333333331</v>
      </c>
      <c r="V100" s="11">
        <f ca="1">+Tabla1[[#This Row],[PROMEDIO VENTA (UNDS)]]/30</f>
        <v>10.71111111111111</v>
      </c>
      <c r="W100" s="11">
        <f ca="1">+Tabla1[[#This Row],[VENTA POR DÍA]]*Tabla1[[#This Row],[LEAD TIME (Días)]]</f>
        <v>182.08888888888887</v>
      </c>
      <c r="X100" s="11" t="str">
        <f>IF(Tabla1[[#This Row],[ABC]]="C","A PEDIDO","STOCK")</f>
        <v>STOCK</v>
      </c>
      <c r="Y100" s="11">
        <f ca="1">IF(Tabla1[[#This Row],[ABC]]="C",0,ROUNDUP(VLOOKUP(Tabla1[[#This Row],[ABC]],$F$11:$J$12,MATCH(Y$15,$F$10:$J$10,0),0)*Tabla1[[#This Row],[VENTA POR DÍA]],0))</f>
        <v>101</v>
      </c>
      <c r="Z100" s="11">
        <f ca="1">IF(Tabla1[[#This Row],[ABC]]="C",0,ROUNDUP(VLOOKUP(Tabla1[[#This Row],[ABC]],$F$11:$J$12,MATCH(Z$15,$F$10:$J$10,0),0)*Tabla1[[#This Row],[VENTA POR DÍA]],0))</f>
        <v>244</v>
      </c>
    </row>
    <row r="101" spans="2:26" x14ac:dyDescent="0.2">
      <c r="B101" s="2">
        <v>367719</v>
      </c>
      <c r="C101" s="2" t="s">
        <v>248</v>
      </c>
      <c r="D101" s="2" t="s">
        <v>15</v>
      </c>
      <c r="E101" s="3" t="s">
        <v>6</v>
      </c>
      <c r="F101" s="16">
        <f t="shared" ca="1" si="9"/>
        <v>20</v>
      </c>
      <c r="G101" s="17">
        <f t="shared" ca="1" si="10"/>
        <v>18</v>
      </c>
      <c r="H101" s="36" t="str">
        <f>IFERROR(VLOOKUP(Tabla1[[#This Row],[COD PRODUCTO]],Tabla13[#All],9,0),"C")</f>
        <v>C</v>
      </c>
      <c r="I101" s="11">
        <f t="shared" ca="1" si="12"/>
        <v>220</v>
      </c>
      <c r="J101" s="11">
        <f t="shared" ca="1" si="12"/>
        <v>390</v>
      </c>
      <c r="K101" s="11">
        <f t="shared" ca="1" si="12"/>
        <v>219</v>
      </c>
      <c r="L101" s="11">
        <f t="shared" ca="1" si="12"/>
        <v>245</v>
      </c>
      <c r="M101" s="11">
        <f t="shared" ca="1" si="12"/>
        <v>299</v>
      </c>
      <c r="N101" s="11">
        <f t="shared" ca="1" si="12"/>
        <v>71</v>
      </c>
      <c r="O101" s="11">
        <f t="shared" ca="1" si="12"/>
        <v>121</v>
      </c>
      <c r="P101" s="11">
        <f t="shared" ca="1" si="12"/>
        <v>-89</v>
      </c>
      <c r="Q101" s="11">
        <f t="shared" ca="1" si="12"/>
        <v>191</v>
      </c>
      <c r="R101" s="11">
        <f t="shared" ca="1" si="12"/>
        <v>363</v>
      </c>
      <c r="S101" s="11">
        <f t="shared" ca="1" si="12"/>
        <v>364</v>
      </c>
      <c r="T101" s="11">
        <f t="shared" ca="1" si="12"/>
        <v>586</v>
      </c>
      <c r="U101" s="11">
        <f ca="1">IF($B$9=1,AVERAGE(Tabla1[[#This Row],[OCT]:[DIC]]),IF($B$9=2,AVERAGE(Tabla1[[#This Row],[JUL]:[DIC]]),AVERAGE(Tabla1[[#This Row],[ENE]:[DIC]])))</f>
        <v>437.66666666666669</v>
      </c>
      <c r="V101" s="11">
        <f ca="1">+Tabla1[[#This Row],[PROMEDIO VENTA (UNDS)]]/30</f>
        <v>14.58888888888889</v>
      </c>
      <c r="W101" s="11">
        <f ca="1">+Tabla1[[#This Row],[VENTA POR DÍA]]*Tabla1[[#This Row],[LEAD TIME (Días)]]</f>
        <v>262.60000000000002</v>
      </c>
      <c r="X101" s="11" t="str">
        <f>IF(Tabla1[[#This Row],[ABC]]="C","A PEDIDO","STOCK")</f>
        <v>A PEDIDO</v>
      </c>
      <c r="Y101" s="11">
        <f>IF(Tabla1[[#This Row],[ABC]]="C",0,ROUNDUP(VLOOKUP(Tabla1[[#This Row],[ABC]],$F$11:$J$12,MATCH(Y$15,$F$10:$J$10,0),0)*Tabla1[[#This Row],[VENTA POR DÍA]],0))</f>
        <v>0</v>
      </c>
      <c r="Z101" s="11">
        <f>IF(Tabla1[[#This Row],[ABC]]="C",0,ROUNDUP(VLOOKUP(Tabla1[[#This Row],[ABC]],$F$11:$J$12,MATCH(Z$15,$F$10:$J$10,0),0)*Tabla1[[#This Row],[VENTA POR DÍA]],0))</f>
        <v>0</v>
      </c>
    </row>
    <row r="102" spans="2:26" x14ac:dyDescent="0.2">
      <c r="B102" s="2">
        <v>367720</v>
      </c>
      <c r="C102" s="2" t="s">
        <v>782</v>
      </c>
      <c r="D102" s="2" t="s">
        <v>15</v>
      </c>
      <c r="E102" s="3" t="s">
        <v>6</v>
      </c>
      <c r="F102" s="16">
        <f t="shared" ca="1" si="9"/>
        <v>37</v>
      </c>
      <c r="G102" s="17">
        <f t="shared" ca="1" si="10"/>
        <v>7</v>
      </c>
      <c r="H102" s="36" t="str">
        <f>IFERROR(VLOOKUP(Tabla1[[#This Row],[COD PRODUCTO]],Tabla13[#All],9,0),"C")</f>
        <v>B</v>
      </c>
      <c r="I102" s="11">
        <f t="shared" ca="1" si="12"/>
        <v>306</v>
      </c>
      <c r="J102" s="11">
        <f t="shared" ca="1" si="12"/>
        <v>975</v>
      </c>
      <c r="K102" s="11">
        <f t="shared" ca="1" si="12"/>
        <v>414</v>
      </c>
      <c r="L102" s="11">
        <f t="shared" ca="1" si="12"/>
        <v>461</v>
      </c>
      <c r="M102" s="11">
        <f t="shared" ca="1" si="12"/>
        <v>368</v>
      </c>
      <c r="N102" s="11">
        <f t="shared" ca="1" si="12"/>
        <v>597</v>
      </c>
      <c r="O102" s="11">
        <f t="shared" ca="1" si="12"/>
        <v>818</v>
      </c>
      <c r="P102" s="11">
        <f t="shared" ca="1" si="12"/>
        <v>31</v>
      </c>
      <c r="Q102" s="11">
        <f t="shared" ca="1" si="12"/>
        <v>194</v>
      </c>
      <c r="R102" s="11">
        <f t="shared" ca="1" si="12"/>
        <v>-52</v>
      </c>
      <c r="S102" s="11">
        <f t="shared" ca="1" si="12"/>
        <v>373</v>
      </c>
      <c r="T102" s="11">
        <f t="shared" ca="1" si="12"/>
        <v>818</v>
      </c>
      <c r="U102" s="11">
        <f ca="1">IF($B$9=1,AVERAGE(Tabla1[[#This Row],[OCT]:[DIC]]),IF($B$9=2,AVERAGE(Tabla1[[#This Row],[JUL]:[DIC]]),AVERAGE(Tabla1[[#This Row],[ENE]:[DIC]])))</f>
        <v>379.66666666666669</v>
      </c>
      <c r="V102" s="11">
        <f ca="1">+Tabla1[[#This Row],[PROMEDIO VENTA (UNDS)]]/30</f>
        <v>12.655555555555557</v>
      </c>
      <c r="W102" s="11">
        <f ca="1">+Tabla1[[#This Row],[VENTA POR DÍA]]*Tabla1[[#This Row],[LEAD TIME (Días)]]</f>
        <v>88.588888888888903</v>
      </c>
      <c r="X102" s="11" t="str">
        <f>IF(Tabla1[[#This Row],[ABC]]="C","A PEDIDO","STOCK")</f>
        <v>STOCK</v>
      </c>
      <c r="Y102" s="11">
        <f ca="1">IF(Tabla1[[#This Row],[ABC]]="C",0,ROUNDUP(VLOOKUP(Tabla1[[#This Row],[ABC]],$F$11:$J$12,MATCH(Y$15,$F$10:$J$10,0),0)*Tabla1[[#This Row],[VENTA POR DÍA]],0))</f>
        <v>119</v>
      </c>
      <c r="Z102" s="11">
        <f ca="1">IF(Tabla1[[#This Row],[ABC]]="C",0,ROUNDUP(VLOOKUP(Tabla1[[#This Row],[ABC]],$F$11:$J$12,MATCH(Z$15,$F$10:$J$10,0),0)*Tabla1[[#This Row],[VENTA POR DÍA]],0))</f>
        <v>289</v>
      </c>
    </row>
    <row r="103" spans="2:26" x14ac:dyDescent="0.2">
      <c r="B103" s="2">
        <v>364279</v>
      </c>
      <c r="C103" s="2" t="s">
        <v>783</v>
      </c>
      <c r="D103" s="2" t="s">
        <v>15</v>
      </c>
      <c r="E103" s="3" t="s">
        <v>6</v>
      </c>
      <c r="F103" s="16">
        <f t="shared" ca="1" si="9"/>
        <v>33</v>
      </c>
      <c r="G103" s="17">
        <f t="shared" ca="1" si="10"/>
        <v>8</v>
      </c>
      <c r="H103" s="36" t="str">
        <f>IFERROR(VLOOKUP(Tabla1[[#This Row],[COD PRODUCTO]],Tabla13[#All],9,0),"C")</f>
        <v>A</v>
      </c>
      <c r="I103" s="11">
        <f t="shared" ca="1" si="12"/>
        <v>802</v>
      </c>
      <c r="J103" s="11">
        <f t="shared" ca="1" si="12"/>
        <v>513</v>
      </c>
      <c r="K103" s="11">
        <f t="shared" ca="1" si="12"/>
        <v>721</v>
      </c>
      <c r="L103" s="11">
        <f t="shared" ca="1" si="12"/>
        <v>595</v>
      </c>
      <c r="M103" s="11">
        <f t="shared" ca="1" si="12"/>
        <v>358</v>
      </c>
      <c r="N103" s="11">
        <f t="shared" ca="1" si="12"/>
        <v>449</v>
      </c>
      <c r="O103" s="11">
        <f t="shared" ca="1" si="12"/>
        <v>72</v>
      </c>
      <c r="P103" s="11">
        <f t="shared" ca="1" si="12"/>
        <v>294</v>
      </c>
      <c r="Q103" s="11">
        <f t="shared" ca="1" si="12"/>
        <v>511</v>
      </c>
      <c r="R103" s="11">
        <f t="shared" ca="1" si="12"/>
        <v>81</v>
      </c>
      <c r="S103" s="11">
        <f t="shared" ca="1" si="12"/>
        <v>534</v>
      </c>
      <c r="T103" s="11">
        <f t="shared" ca="1" si="12"/>
        <v>276</v>
      </c>
      <c r="U103" s="11">
        <f ca="1">IF($B$9=1,AVERAGE(Tabla1[[#This Row],[OCT]:[DIC]]),IF($B$9=2,AVERAGE(Tabla1[[#This Row],[JUL]:[DIC]]),AVERAGE(Tabla1[[#This Row],[ENE]:[DIC]])))</f>
        <v>297</v>
      </c>
      <c r="V103" s="11">
        <f ca="1">+Tabla1[[#This Row],[PROMEDIO VENTA (UNDS)]]/30</f>
        <v>9.9</v>
      </c>
      <c r="W103" s="11">
        <f ca="1">+Tabla1[[#This Row],[VENTA POR DÍA]]*Tabla1[[#This Row],[LEAD TIME (Días)]]</f>
        <v>79.2</v>
      </c>
      <c r="X103" s="11" t="str">
        <f>IF(Tabla1[[#This Row],[ABC]]="C","A PEDIDO","STOCK")</f>
        <v>STOCK</v>
      </c>
      <c r="Y103" s="11">
        <f ca="1">IF(Tabla1[[#This Row],[ABC]]="C",0,ROUNDUP(VLOOKUP(Tabla1[[#This Row],[ABC]],$F$11:$J$12,MATCH(Y$15,$F$10:$J$10,0),0)*Tabla1[[#This Row],[VENTA POR DÍA]],0))</f>
        <v>30</v>
      </c>
      <c r="Z103" s="11">
        <f ca="1">IF(Tabla1[[#This Row],[ABC]]="C",0,ROUNDUP(VLOOKUP(Tabla1[[#This Row],[ABC]],$F$11:$J$12,MATCH(Z$15,$F$10:$J$10,0),0)*Tabla1[[#This Row],[VENTA POR DÍA]],0))</f>
        <v>289</v>
      </c>
    </row>
    <row r="104" spans="2:26" x14ac:dyDescent="0.2">
      <c r="B104" s="2">
        <v>364245</v>
      </c>
      <c r="C104" s="2" t="s">
        <v>784</v>
      </c>
      <c r="D104" s="2" t="s">
        <v>15</v>
      </c>
      <c r="E104" s="3" t="s">
        <v>6</v>
      </c>
      <c r="F104" s="16">
        <f t="shared" ca="1" si="9"/>
        <v>45</v>
      </c>
      <c r="G104" s="17">
        <f t="shared" ca="1" si="10"/>
        <v>24</v>
      </c>
      <c r="H104" s="36" t="str">
        <f>IFERROR(VLOOKUP(Tabla1[[#This Row],[COD PRODUCTO]],Tabla13[#All],9,0),"C")</f>
        <v>C</v>
      </c>
      <c r="I104" s="11">
        <f t="shared" ca="1" si="12"/>
        <v>528</v>
      </c>
      <c r="J104" s="11">
        <f t="shared" ca="1" si="12"/>
        <v>884</v>
      </c>
      <c r="K104" s="11">
        <f t="shared" ca="1" si="12"/>
        <v>989</v>
      </c>
      <c r="L104" s="11">
        <f t="shared" ca="1" si="12"/>
        <v>366</v>
      </c>
      <c r="M104" s="11">
        <f t="shared" ca="1" si="12"/>
        <v>-12</v>
      </c>
      <c r="N104" s="11">
        <f t="shared" ca="1" si="12"/>
        <v>860</v>
      </c>
      <c r="O104" s="11">
        <f t="shared" ca="1" si="12"/>
        <v>120</v>
      </c>
      <c r="P104" s="11">
        <f t="shared" ca="1" si="12"/>
        <v>-9</v>
      </c>
      <c r="Q104" s="11">
        <f t="shared" ca="1" si="12"/>
        <v>896</v>
      </c>
      <c r="R104" s="11">
        <f t="shared" ca="1" si="12"/>
        <v>963</v>
      </c>
      <c r="S104" s="11">
        <f t="shared" ca="1" si="12"/>
        <v>474</v>
      </c>
      <c r="T104" s="11">
        <f t="shared" ca="1" si="12"/>
        <v>857</v>
      </c>
      <c r="U104" s="11">
        <f ca="1">IF($B$9=1,AVERAGE(Tabla1[[#This Row],[OCT]:[DIC]]),IF($B$9=2,AVERAGE(Tabla1[[#This Row],[JUL]:[DIC]]),AVERAGE(Tabla1[[#This Row],[ENE]:[DIC]])))</f>
        <v>764.66666666666663</v>
      </c>
      <c r="V104" s="11">
        <f ca="1">+Tabla1[[#This Row],[PROMEDIO VENTA (UNDS)]]/30</f>
        <v>25.488888888888887</v>
      </c>
      <c r="W104" s="11">
        <f ca="1">+Tabla1[[#This Row],[VENTA POR DÍA]]*Tabla1[[#This Row],[LEAD TIME (Días)]]</f>
        <v>611.73333333333335</v>
      </c>
      <c r="X104" s="11" t="str">
        <f>IF(Tabla1[[#This Row],[ABC]]="C","A PEDIDO","STOCK")</f>
        <v>A PEDIDO</v>
      </c>
      <c r="Y104" s="11">
        <f>IF(Tabla1[[#This Row],[ABC]]="C",0,ROUNDUP(VLOOKUP(Tabla1[[#This Row],[ABC]],$F$11:$J$12,MATCH(Y$15,$F$10:$J$10,0),0)*Tabla1[[#This Row],[VENTA POR DÍA]],0))</f>
        <v>0</v>
      </c>
      <c r="Z104" s="11">
        <f>IF(Tabla1[[#This Row],[ABC]]="C",0,ROUNDUP(VLOOKUP(Tabla1[[#This Row],[ABC]],$F$11:$J$12,MATCH(Z$15,$F$10:$J$10,0),0)*Tabla1[[#This Row],[VENTA POR DÍA]],0))</f>
        <v>0</v>
      </c>
    </row>
    <row r="105" spans="2:26" x14ac:dyDescent="0.2">
      <c r="B105" s="2">
        <v>347712</v>
      </c>
      <c r="C105" s="2" t="s">
        <v>785</v>
      </c>
      <c r="D105" s="2" t="s">
        <v>15</v>
      </c>
      <c r="E105" s="3" t="s">
        <v>6</v>
      </c>
      <c r="F105" s="16">
        <f t="shared" ca="1" si="9"/>
        <v>48</v>
      </c>
      <c r="G105" s="17">
        <f t="shared" ca="1" si="10"/>
        <v>23</v>
      </c>
      <c r="H105" s="36" t="str">
        <f>IFERROR(VLOOKUP(Tabla1[[#This Row],[COD PRODUCTO]],Tabla13[#All],9,0),"C")</f>
        <v>C</v>
      </c>
      <c r="I105" s="11">
        <f t="shared" ca="1" si="12"/>
        <v>-85</v>
      </c>
      <c r="J105" s="11">
        <f t="shared" ca="1" si="12"/>
        <v>241</v>
      </c>
      <c r="K105" s="11">
        <f t="shared" ca="1" si="12"/>
        <v>872</v>
      </c>
      <c r="L105" s="11">
        <f t="shared" ca="1" si="12"/>
        <v>364</v>
      </c>
      <c r="M105" s="11">
        <f t="shared" ca="1" si="12"/>
        <v>722</v>
      </c>
      <c r="N105" s="11">
        <f t="shared" ca="1" si="12"/>
        <v>737</v>
      </c>
      <c r="O105" s="11">
        <f t="shared" ca="1" si="12"/>
        <v>953</v>
      </c>
      <c r="P105" s="11">
        <f t="shared" ca="1" si="12"/>
        <v>326</v>
      </c>
      <c r="Q105" s="11">
        <f t="shared" ca="1" si="12"/>
        <v>905</v>
      </c>
      <c r="R105" s="11">
        <f t="shared" ca="1" si="12"/>
        <v>190</v>
      </c>
      <c r="S105" s="11">
        <f t="shared" ca="1" si="12"/>
        <v>968</v>
      </c>
      <c r="T105" s="11">
        <f t="shared" ca="1" si="12"/>
        <v>364</v>
      </c>
      <c r="U105" s="11">
        <f ca="1">IF($B$9=1,AVERAGE(Tabla1[[#This Row],[OCT]:[DIC]]),IF($B$9=2,AVERAGE(Tabla1[[#This Row],[JUL]:[DIC]]),AVERAGE(Tabla1[[#This Row],[ENE]:[DIC]])))</f>
        <v>507.33333333333331</v>
      </c>
      <c r="V105" s="11">
        <f ca="1">+Tabla1[[#This Row],[PROMEDIO VENTA (UNDS)]]/30</f>
        <v>16.911111111111111</v>
      </c>
      <c r="W105" s="11">
        <f ca="1">+Tabla1[[#This Row],[VENTA POR DÍA]]*Tabla1[[#This Row],[LEAD TIME (Días)]]</f>
        <v>388.95555555555558</v>
      </c>
      <c r="X105" s="11" t="str">
        <f>IF(Tabla1[[#This Row],[ABC]]="C","A PEDIDO","STOCK")</f>
        <v>A PEDIDO</v>
      </c>
      <c r="Y105" s="11">
        <f>IF(Tabla1[[#This Row],[ABC]]="C",0,ROUNDUP(VLOOKUP(Tabla1[[#This Row],[ABC]],$F$11:$J$12,MATCH(Y$15,$F$10:$J$10,0),0)*Tabla1[[#This Row],[VENTA POR DÍA]],0))</f>
        <v>0</v>
      </c>
      <c r="Z105" s="11">
        <f>IF(Tabla1[[#This Row],[ABC]]="C",0,ROUNDUP(VLOOKUP(Tabla1[[#This Row],[ABC]],$F$11:$J$12,MATCH(Z$15,$F$10:$J$10,0),0)*Tabla1[[#This Row],[VENTA POR DÍA]],0))</f>
        <v>0</v>
      </c>
    </row>
    <row r="106" spans="2:26" x14ac:dyDescent="0.2">
      <c r="B106" s="2">
        <v>348273</v>
      </c>
      <c r="C106" s="2" t="s">
        <v>4</v>
      </c>
      <c r="D106" s="2" t="s">
        <v>5</v>
      </c>
      <c r="E106" s="3" t="s">
        <v>6</v>
      </c>
      <c r="F106" s="16">
        <f t="shared" ca="1" si="9"/>
        <v>48</v>
      </c>
      <c r="G106" s="17">
        <f t="shared" ca="1" si="10"/>
        <v>27</v>
      </c>
      <c r="H106" s="36" t="str">
        <f>IFERROR(VLOOKUP(Tabla1[[#This Row],[COD PRODUCTO]],Tabla13[#All],9,0),"C")</f>
        <v>B</v>
      </c>
      <c r="I106" s="11">
        <f t="shared" ref="I106:T115" ca="1" si="13">RANDBETWEEN(-100,1000)</f>
        <v>39</v>
      </c>
      <c r="J106" s="11">
        <f t="shared" ca="1" si="13"/>
        <v>354</v>
      </c>
      <c r="K106" s="11">
        <f t="shared" ca="1" si="13"/>
        <v>501</v>
      </c>
      <c r="L106" s="11">
        <f t="shared" ca="1" si="13"/>
        <v>832</v>
      </c>
      <c r="M106" s="11">
        <f t="shared" ca="1" si="13"/>
        <v>263</v>
      </c>
      <c r="N106" s="11">
        <f t="shared" ca="1" si="13"/>
        <v>526</v>
      </c>
      <c r="O106" s="11">
        <f t="shared" ca="1" si="13"/>
        <v>511</v>
      </c>
      <c r="P106" s="11">
        <f t="shared" ca="1" si="13"/>
        <v>-70</v>
      </c>
      <c r="Q106" s="11">
        <f t="shared" ca="1" si="13"/>
        <v>465</v>
      </c>
      <c r="R106" s="11">
        <f t="shared" ca="1" si="13"/>
        <v>456</v>
      </c>
      <c r="S106" s="11">
        <f t="shared" ca="1" si="13"/>
        <v>221</v>
      </c>
      <c r="T106" s="11">
        <f t="shared" ca="1" si="13"/>
        <v>-34</v>
      </c>
      <c r="U106" s="11">
        <f ca="1">IF($B$9=1,AVERAGE(Tabla1[[#This Row],[OCT]:[DIC]]),IF($B$9=2,AVERAGE(Tabla1[[#This Row],[JUL]:[DIC]]),AVERAGE(Tabla1[[#This Row],[ENE]:[DIC]])))</f>
        <v>214.33333333333334</v>
      </c>
      <c r="V106" s="11">
        <f ca="1">+Tabla1[[#This Row],[PROMEDIO VENTA (UNDS)]]/30</f>
        <v>7.1444444444444448</v>
      </c>
      <c r="W106" s="11">
        <f ca="1">+Tabla1[[#This Row],[VENTA POR DÍA]]*Tabla1[[#This Row],[LEAD TIME (Días)]]</f>
        <v>192.9</v>
      </c>
      <c r="X106" s="11" t="str">
        <f>IF(Tabla1[[#This Row],[ABC]]="C","A PEDIDO","STOCK")</f>
        <v>STOCK</v>
      </c>
      <c r="Y106" s="11">
        <f ca="1">IF(Tabla1[[#This Row],[ABC]]="C",0,ROUNDUP(VLOOKUP(Tabla1[[#This Row],[ABC]],$F$11:$J$12,MATCH(Y$15,$F$10:$J$10,0),0)*Tabla1[[#This Row],[VENTA POR DÍA]],0))</f>
        <v>67</v>
      </c>
      <c r="Z106" s="11">
        <f ca="1">IF(Tabla1[[#This Row],[ABC]]="C",0,ROUNDUP(VLOOKUP(Tabla1[[#This Row],[ABC]],$F$11:$J$12,MATCH(Z$15,$F$10:$J$10,0),0)*Tabla1[[#This Row],[VENTA POR DÍA]],0))</f>
        <v>163</v>
      </c>
    </row>
    <row r="107" spans="2:26" x14ac:dyDescent="0.2">
      <c r="B107" s="2">
        <v>348774</v>
      </c>
      <c r="C107" s="2" t="s">
        <v>36</v>
      </c>
      <c r="D107" s="2" t="s">
        <v>5</v>
      </c>
      <c r="E107" s="3" t="s">
        <v>6</v>
      </c>
      <c r="F107" s="16">
        <f t="shared" ca="1" si="9"/>
        <v>33</v>
      </c>
      <c r="G107" s="17">
        <f t="shared" ca="1" si="10"/>
        <v>24</v>
      </c>
      <c r="H107" s="36" t="str">
        <f>IFERROR(VLOOKUP(Tabla1[[#This Row],[COD PRODUCTO]],Tabla13[#All],9,0),"C")</f>
        <v>C</v>
      </c>
      <c r="I107" s="11">
        <f t="shared" ca="1" si="13"/>
        <v>955</v>
      </c>
      <c r="J107" s="11">
        <f t="shared" ca="1" si="13"/>
        <v>31</v>
      </c>
      <c r="K107" s="11">
        <f t="shared" ca="1" si="13"/>
        <v>-90</v>
      </c>
      <c r="L107" s="11">
        <f t="shared" ca="1" si="13"/>
        <v>358</v>
      </c>
      <c r="M107" s="11">
        <f t="shared" ca="1" si="13"/>
        <v>900</v>
      </c>
      <c r="N107" s="11">
        <f t="shared" ca="1" si="13"/>
        <v>80</v>
      </c>
      <c r="O107" s="11">
        <f t="shared" ca="1" si="13"/>
        <v>249</v>
      </c>
      <c r="P107" s="11">
        <f t="shared" ca="1" si="13"/>
        <v>379</v>
      </c>
      <c r="Q107" s="11">
        <f t="shared" ca="1" si="13"/>
        <v>291</v>
      </c>
      <c r="R107" s="11">
        <f t="shared" ca="1" si="13"/>
        <v>574</v>
      </c>
      <c r="S107" s="11">
        <f t="shared" ca="1" si="13"/>
        <v>531</v>
      </c>
      <c r="T107" s="11">
        <f t="shared" ca="1" si="13"/>
        <v>418</v>
      </c>
      <c r="U107" s="11">
        <f ca="1">IF($B$9=1,AVERAGE(Tabla1[[#This Row],[OCT]:[DIC]]),IF($B$9=2,AVERAGE(Tabla1[[#This Row],[JUL]:[DIC]]),AVERAGE(Tabla1[[#This Row],[ENE]:[DIC]])))</f>
        <v>507.66666666666669</v>
      </c>
      <c r="V107" s="11">
        <f ca="1">+Tabla1[[#This Row],[PROMEDIO VENTA (UNDS)]]/30</f>
        <v>16.922222222222224</v>
      </c>
      <c r="W107" s="11">
        <f ca="1">+Tabla1[[#This Row],[VENTA POR DÍA]]*Tabla1[[#This Row],[LEAD TIME (Días)]]</f>
        <v>406.13333333333338</v>
      </c>
      <c r="X107" s="11" t="str">
        <f>IF(Tabla1[[#This Row],[ABC]]="C","A PEDIDO","STOCK")</f>
        <v>A PEDIDO</v>
      </c>
      <c r="Y107" s="11">
        <f>IF(Tabla1[[#This Row],[ABC]]="C",0,ROUNDUP(VLOOKUP(Tabla1[[#This Row],[ABC]],$F$11:$J$12,MATCH(Y$15,$F$10:$J$10,0),0)*Tabla1[[#This Row],[VENTA POR DÍA]],0))</f>
        <v>0</v>
      </c>
      <c r="Z107" s="11">
        <f>IF(Tabla1[[#This Row],[ABC]]="C",0,ROUNDUP(VLOOKUP(Tabla1[[#This Row],[ABC]],$F$11:$J$12,MATCH(Z$15,$F$10:$J$10,0),0)*Tabla1[[#This Row],[VENTA POR DÍA]],0))</f>
        <v>0</v>
      </c>
    </row>
    <row r="108" spans="2:26" x14ac:dyDescent="0.2">
      <c r="B108" s="2">
        <v>348881</v>
      </c>
      <c r="C108" s="2" t="s">
        <v>38</v>
      </c>
      <c r="D108" s="2" t="s">
        <v>5</v>
      </c>
      <c r="E108" s="3" t="s">
        <v>6</v>
      </c>
      <c r="F108" s="16">
        <f t="shared" ca="1" si="9"/>
        <v>25</v>
      </c>
      <c r="G108" s="17">
        <f t="shared" ca="1" si="10"/>
        <v>27</v>
      </c>
      <c r="H108" s="36" t="str">
        <f>IFERROR(VLOOKUP(Tabla1[[#This Row],[COD PRODUCTO]],Tabla13[#All],9,0),"C")</f>
        <v>C</v>
      </c>
      <c r="I108" s="11">
        <f t="shared" ca="1" si="13"/>
        <v>199</v>
      </c>
      <c r="J108" s="11">
        <f t="shared" ca="1" si="13"/>
        <v>-98</v>
      </c>
      <c r="K108" s="11">
        <f t="shared" ca="1" si="13"/>
        <v>673</v>
      </c>
      <c r="L108" s="11">
        <f t="shared" ca="1" si="13"/>
        <v>861</v>
      </c>
      <c r="M108" s="11">
        <f t="shared" ca="1" si="13"/>
        <v>403</v>
      </c>
      <c r="N108" s="11">
        <f t="shared" ca="1" si="13"/>
        <v>167</v>
      </c>
      <c r="O108" s="11">
        <f t="shared" ca="1" si="13"/>
        <v>773</v>
      </c>
      <c r="P108" s="11">
        <f t="shared" ca="1" si="13"/>
        <v>-37</v>
      </c>
      <c r="Q108" s="11">
        <f t="shared" ca="1" si="13"/>
        <v>-60</v>
      </c>
      <c r="R108" s="11">
        <f t="shared" ca="1" si="13"/>
        <v>171</v>
      </c>
      <c r="S108" s="11">
        <f t="shared" ca="1" si="13"/>
        <v>374</v>
      </c>
      <c r="T108" s="11">
        <f t="shared" ca="1" si="13"/>
        <v>-33</v>
      </c>
      <c r="U108" s="11">
        <f ca="1">IF($B$9=1,AVERAGE(Tabla1[[#This Row],[OCT]:[DIC]]),IF($B$9=2,AVERAGE(Tabla1[[#This Row],[JUL]:[DIC]]),AVERAGE(Tabla1[[#This Row],[ENE]:[DIC]])))</f>
        <v>170.66666666666666</v>
      </c>
      <c r="V108" s="11">
        <f ca="1">+Tabla1[[#This Row],[PROMEDIO VENTA (UNDS)]]/30</f>
        <v>5.6888888888888882</v>
      </c>
      <c r="W108" s="11">
        <f ca="1">+Tabla1[[#This Row],[VENTA POR DÍA]]*Tabla1[[#This Row],[LEAD TIME (Días)]]</f>
        <v>153.6</v>
      </c>
      <c r="X108" s="11" t="str">
        <f>IF(Tabla1[[#This Row],[ABC]]="C","A PEDIDO","STOCK")</f>
        <v>A PEDIDO</v>
      </c>
      <c r="Y108" s="11">
        <f>IF(Tabla1[[#This Row],[ABC]]="C",0,ROUNDUP(VLOOKUP(Tabla1[[#This Row],[ABC]],$F$11:$J$12,MATCH(Y$15,$F$10:$J$10,0),0)*Tabla1[[#This Row],[VENTA POR DÍA]],0))</f>
        <v>0</v>
      </c>
      <c r="Z108" s="11">
        <f>IF(Tabla1[[#This Row],[ABC]]="C",0,ROUNDUP(VLOOKUP(Tabla1[[#This Row],[ABC]],$F$11:$J$12,MATCH(Z$15,$F$10:$J$10,0),0)*Tabla1[[#This Row],[VENTA POR DÍA]],0))</f>
        <v>0</v>
      </c>
    </row>
    <row r="109" spans="2:26" x14ac:dyDescent="0.2">
      <c r="B109" s="2">
        <v>348883</v>
      </c>
      <c r="C109" s="2" t="s">
        <v>39</v>
      </c>
      <c r="D109" s="2" t="s">
        <v>5</v>
      </c>
      <c r="E109" s="3" t="s">
        <v>6</v>
      </c>
      <c r="F109" s="16">
        <f t="shared" ca="1" si="9"/>
        <v>9</v>
      </c>
      <c r="G109" s="17">
        <f t="shared" ca="1" si="10"/>
        <v>23</v>
      </c>
      <c r="H109" s="36" t="str">
        <f>IFERROR(VLOOKUP(Tabla1[[#This Row],[COD PRODUCTO]],Tabla13[#All],9,0),"C")</f>
        <v>C</v>
      </c>
      <c r="I109" s="11">
        <f t="shared" ca="1" si="13"/>
        <v>323</v>
      </c>
      <c r="J109" s="11">
        <f t="shared" ca="1" si="13"/>
        <v>422</v>
      </c>
      <c r="K109" s="11">
        <f t="shared" ca="1" si="13"/>
        <v>224</v>
      </c>
      <c r="L109" s="11">
        <f t="shared" ca="1" si="13"/>
        <v>326</v>
      </c>
      <c r="M109" s="11">
        <f t="shared" ca="1" si="13"/>
        <v>409</v>
      </c>
      <c r="N109" s="11">
        <f t="shared" ca="1" si="13"/>
        <v>842</v>
      </c>
      <c r="O109" s="11">
        <f t="shared" ca="1" si="13"/>
        <v>67</v>
      </c>
      <c r="P109" s="11">
        <f t="shared" ca="1" si="13"/>
        <v>308</v>
      </c>
      <c r="Q109" s="11">
        <f t="shared" ca="1" si="13"/>
        <v>861</v>
      </c>
      <c r="R109" s="11">
        <f t="shared" ca="1" si="13"/>
        <v>409</v>
      </c>
      <c r="S109" s="11">
        <f t="shared" ca="1" si="13"/>
        <v>14</v>
      </c>
      <c r="T109" s="11">
        <f t="shared" ca="1" si="13"/>
        <v>868</v>
      </c>
      <c r="U109" s="11">
        <f ca="1">IF($B$9=1,AVERAGE(Tabla1[[#This Row],[OCT]:[DIC]]),IF($B$9=2,AVERAGE(Tabla1[[#This Row],[JUL]:[DIC]]),AVERAGE(Tabla1[[#This Row],[ENE]:[DIC]])))</f>
        <v>430.33333333333331</v>
      </c>
      <c r="V109" s="11">
        <f ca="1">+Tabla1[[#This Row],[PROMEDIO VENTA (UNDS)]]/30</f>
        <v>14.344444444444443</v>
      </c>
      <c r="W109" s="11">
        <f ca="1">+Tabla1[[#This Row],[VENTA POR DÍA]]*Tabla1[[#This Row],[LEAD TIME (Días)]]</f>
        <v>329.92222222222222</v>
      </c>
      <c r="X109" s="11" t="str">
        <f>IF(Tabla1[[#This Row],[ABC]]="C","A PEDIDO","STOCK")</f>
        <v>A PEDIDO</v>
      </c>
      <c r="Y109" s="11">
        <f>IF(Tabla1[[#This Row],[ABC]]="C",0,ROUNDUP(VLOOKUP(Tabla1[[#This Row],[ABC]],$F$11:$J$12,MATCH(Y$15,$F$10:$J$10,0),0)*Tabla1[[#This Row],[VENTA POR DÍA]],0))</f>
        <v>0</v>
      </c>
      <c r="Z109" s="11">
        <f>IF(Tabla1[[#This Row],[ABC]]="C",0,ROUNDUP(VLOOKUP(Tabla1[[#This Row],[ABC]],$F$11:$J$12,MATCH(Z$15,$F$10:$J$10,0),0)*Tabla1[[#This Row],[VENTA POR DÍA]],0))</f>
        <v>0</v>
      </c>
    </row>
    <row r="110" spans="2:26" x14ac:dyDescent="0.2">
      <c r="B110" s="2">
        <v>348807</v>
      </c>
      <c r="C110" s="2" t="s">
        <v>41</v>
      </c>
      <c r="D110" s="2" t="s">
        <v>5</v>
      </c>
      <c r="E110" s="3" t="s">
        <v>6</v>
      </c>
      <c r="F110" s="16">
        <f t="shared" ca="1" si="9"/>
        <v>32</v>
      </c>
      <c r="G110" s="17">
        <f t="shared" ca="1" si="10"/>
        <v>23</v>
      </c>
      <c r="H110" s="36" t="str">
        <f>IFERROR(VLOOKUP(Tabla1[[#This Row],[COD PRODUCTO]],Tabla13[#All],9,0),"C")</f>
        <v>A</v>
      </c>
      <c r="I110" s="11">
        <f t="shared" ca="1" si="13"/>
        <v>113</v>
      </c>
      <c r="J110" s="11">
        <f t="shared" ca="1" si="13"/>
        <v>619</v>
      </c>
      <c r="K110" s="11">
        <f t="shared" ca="1" si="13"/>
        <v>266</v>
      </c>
      <c r="L110" s="11">
        <f t="shared" ca="1" si="13"/>
        <v>31</v>
      </c>
      <c r="M110" s="11">
        <f t="shared" ca="1" si="13"/>
        <v>74</v>
      </c>
      <c r="N110" s="11">
        <f t="shared" ca="1" si="13"/>
        <v>429</v>
      </c>
      <c r="O110" s="11">
        <f t="shared" ca="1" si="13"/>
        <v>995</v>
      </c>
      <c r="P110" s="11">
        <f t="shared" ca="1" si="13"/>
        <v>496</v>
      </c>
      <c r="Q110" s="11">
        <f t="shared" ca="1" si="13"/>
        <v>817</v>
      </c>
      <c r="R110" s="11">
        <f t="shared" ca="1" si="13"/>
        <v>392</v>
      </c>
      <c r="S110" s="11">
        <f t="shared" ca="1" si="13"/>
        <v>713</v>
      </c>
      <c r="T110" s="11">
        <f t="shared" ca="1" si="13"/>
        <v>796</v>
      </c>
      <c r="U110" s="11">
        <f ca="1">IF($B$9=1,AVERAGE(Tabla1[[#This Row],[OCT]:[DIC]]),IF($B$9=2,AVERAGE(Tabla1[[#This Row],[JUL]:[DIC]]),AVERAGE(Tabla1[[#This Row],[ENE]:[DIC]])))</f>
        <v>633.66666666666663</v>
      </c>
      <c r="V110" s="11">
        <f ca="1">+Tabla1[[#This Row],[PROMEDIO VENTA (UNDS)]]/30</f>
        <v>21.12222222222222</v>
      </c>
      <c r="W110" s="11">
        <f ca="1">+Tabla1[[#This Row],[VENTA POR DÍA]]*Tabla1[[#This Row],[LEAD TIME (Días)]]</f>
        <v>485.81111111111107</v>
      </c>
      <c r="X110" s="11" t="str">
        <f>IF(Tabla1[[#This Row],[ABC]]="C","A PEDIDO","STOCK")</f>
        <v>STOCK</v>
      </c>
      <c r="Y110" s="11">
        <f ca="1">IF(Tabla1[[#This Row],[ABC]]="C",0,ROUNDUP(VLOOKUP(Tabla1[[#This Row],[ABC]],$F$11:$J$12,MATCH(Y$15,$F$10:$J$10,0),0)*Tabla1[[#This Row],[VENTA POR DÍA]],0))</f>
        <v>63</v>
      </c>
      <c r="Z110" s="11">
        <f ca="1">IF(Tabla1[[#This Row],[ABC]]="C",0,ROUNDUP(VLOOKUP(Tabla1[[#This Row],[ABC]],$F$11:$J$12,MATCH(Z$15,$F$10:$J$10,0),0)*Tabla1[[#This Row],[VENTA POR DÍA]],0))</f>
        <v>617</v>
      </c>
    </row>
    <row r="111" spans="2:26" x14ac:dyDescent="0.2">
      <c r="B111" s="2">
        <v>348808</v>
      </c>
      <c r="C111" s="2" t="s">
        <v>50</v>
      </c>
      <c r="D111" s="2" t="s">
        <v>5</v>
      </c>
      <c r="E111" s="3" t="s">
        <v>6</v>
      </c>
      <c r="F111" s="16">
        <f t="shared" ca="1" si="9"/>
        <v>25</v>
      </c>
      <c r="G111" s="17">
        <f t="shared" ca="1" si="10"/>
        <v>14</v>
      </c>
      <c r="H111" s="36" t="str">
        <f>IFERROR(VLOOKUP(Tabla1[[#This Row],[COD PRODUCTO]],Tabla13[#All],9,0),"C")</f>
        <v>A</v>
      </c>
      <c r="I111" s="11">
        <f t="shared" ca="1" si="13"/>
        <v>932</v>
      </c>
      <c r="J111" s="11">
        <f t="shared" ca="1" si="13"/>
        <v>628</v>
      </c>
      <c r="K111" s="11">
        <f t="shared" ca="1" si="13"/>
        <v>787</v>
      </c>
      <c r="L111" s="11">
        <f t="shared" ca="1" si="13"/>
        <v>608</v>
      </c>
      <c r="M111" s="11">
        <f t="shared" ca="1" si="13"/>
        <v>-20</v>
      </c>
      <c r="N111" s="11">
        <f t="shared" ca="1" si="13"/>
        <v>702</v>
      </c>
      <c r="O111" s="11">
        <f t="shared" ca="1" si="13"/>
        <v>223</v>
      </c>
      <c r="P111" s="11">
        <f t="shared" ca="1" si="13"/>
        <v>685</v>
      </c>
      <c r="Q111" s="11">
        <f t="shared" ca="1" si="13"/>
        <v>184</v>
      </c>
      <c r="R111" s="11">
        <f t="shared" ca="1" si="13"/>
        <v>139</v>
      </c>
      <c r="S111" s="11">
        <f t="shared" ca="1" si="13"/>
        <v>865</v>
      </c>
      <c r="T111" s="11">
        <f t="shared" ca="1" si="13"/>
        <v>569</v>
      </c>
      <c r="U111" s="11">
        <f ca="1">IF($B$9=1,AVERAGE(Tabla1[[#This Row],[OCT]:[DIC]]),IF($B$9=2,AVERAGE(Tabla1[[#This Row],[JUL]:[DIC]]),AVERAGE(Tabla1[[#This Row],[ENE]:[DIC]])))</f>
        <v>524.33333333333337</v>
      </c>
      <c r="V111" s="11">
        <f ca="1">+Tabla1[[#This Row],[PROMEDIO VENTA (UNDS)]]/30</f>
        <v>17.477777777777778</v>
      </c>
      <c r="W111" s="11">
        <f ca="1">+Tabla1[[#This Row],[VENTA POR DÍA]]*Tabla1[[#This Row],[LEAD TIME (Días)]]</f>
        <v>244.6888888888889</v>
      </c>
      <c r="X111" s="11" t="str">
        <f>IF(Tabla1[[#This Row],[ABC]]="C","A PEDIDO","STOCK")</f>
        <v>STOCK</v>
      </c>
      <c r="Y111" s="11">
        <f ca="1">IF(Tabla1[[#This Row],[ABC]]="C",0,ROUNDUP(VLOOKUP(Tabla1[[#This Row],[ABC]],$F$11:$J$12,MATCH(Y$15,$F$10:$J$10,0),0)*Tabla1[[#This Row],[VENTA POR DÍA]],0))</f>
        <v>52</v>
      </c>
      <c r="Z111" s="11">
        <f ca="1">IF(Tabla1[[#This Row],[ABC]]="C",0,ROUNDUP(VLOOKUP(Tabla1[[#This Row],[ABC]],$F$11:$J$12,MATCH(Z$15,$F$10:$J$10,0),0)*Tabla1[[#This Row],[VENTA POR DÍA]],0))</f>
        <v>510</v>
      </c>
    </row>
    <row r="112" spans="2:26" x14ac:dyDescent="0.2">
      <c r="B112" s="2">
        <v>348831</v>
      </c>
      <c r="C112" s="2" t="s">
        <v>51</v>
      </c>
      <c r="D112" s="2" t="s">
        <v>5</v>
      </c>
      <c r="E112" s="3" t="s">
        <v>6</v>
      </c>
      <c r="F112" s="16">
        <f t="shared" ca="1" si="9"/>
        <v>15</v>
      </c>
      <c r="G112" s="17">
        <f t="shared" ca="1" si="10"/>
        <v>19</v>
      </c>
      <c r="H112" s="36" t="str">
        <f>IFERROR(VLOOKUP(Tabla1[[#This Row],[COD PRODUCTO]],Tabla13[#All],9,0),"C")</f>
        <v>A</v>
      </c>
      <c r="I112" s="11">
        <f t="shared" ca="1" si="13"/>
        <v>800</v>
      </c>
      <c r="J112" s="11">
        <f t="shared" ca="1" si="13"/>
        <v>247</v>
      </c>
      <c r="K112" s="11">
        <f t="shared" ca="1" si="13"/>
        <v>560</v>
      </c>
      <c r="L112" s="11">
        <f t="shared" ca="1" si="13"/>
        <v>667</v>
      </c>
      <c r="M112" s="11">
        <f t="shared" ca="1" si="13"/>
        <v>222</v>
      </c>
      <c r="N112" s="11">
        <f t="shared" ca="1" si="13"/>
        <v>284</v>
      </c>
      <c r="O112" s="11">
        <f t="shared" ca="1" si="13"/>
        <v>263</v>
      </c>
      <c r="P112" s="11">
        <f t="shared" ca="1" si="13"/>
        <v>928</v>
      </c>
      <c r="Q112" s="11">
        <f t="shared" ca="1" si="13"/>
        <v>98</v>
      </c>
      <c r="R112" s="11">
        <f t="shared" ca="1" si="13"/>
        <v>354</v>
      </c>
      <c r="S112" s="11">
        <f t="shared" ca="1" si="13"/>
        <v>579</v>
      </c>
      <c r="T112" s="11">
        <f t="shared" ca="1" si="13"/>
        <v>883</v>
      </c>
      <c r="U112" s="11">
        <f ca="1">IF($B$9=1,AVERAGE(Tabla1[[#This Row],[OCT]:[DIC]]),IF($B$9=2,AVERAGE(Tabla1[[#This Row],[JUL]:[DIC]]),AVERAGE(Tabla1[[#This Row],[ENE]:[DIC]])))</f>
        <v>605.33333333333337</v>
      </c>
      <c r="V112" s="11">
        <f ca="1">+Tabla1[[#This Row],[PROMEDIO VENTA (UNDS)]]/30</f>
        <v>20.177777777777781</v>
      </c>
      <c r="W112" s="11">
        <f ca="1">+Tabla1[[#This Row],[VENTA POR DÍA]]*Tabla1[[#This Row],[LEAD TIME (Días)]]</f>
        <v>383.37777777777785</v>
      </c>
      <c r="X112" s="11" t="str">
        <f>IF(Tabla1[[#This Row],[ABC]]="C","A PEDIDO","STOCK")</f>
        <v>STOCK</v>
      </c>
      <c r="Y112" s="11">
        <f ca="1">IF(Tabla1[[#This Row],[ABC]]="C",0,ROUNDUP(VLOOKUP(Tabla1[[#This Row],[ABC]],$F$11:$J$12,MATCH(Y$15,$F$10:$J$10,0),0)*Tabla1[[#This Row],[VENTA POR DÍA]],0))</f>
        <v>60</v>
      </c>
      <c r="Z112" s="11">
        <f ca="1">IF(Tabla1[[#This Row],[ABC]]="C",0,ROUNDUP(VLOOKUP(Tabla1[[#This Row],[ABC]],$F$11:$J$12,MATCH(Z$15,$F$10:$J$10,0),0)*Tabla1[[#This Row],[VENTA POR DÍA]],0))</f>
        <v>589</v>
      </c>
    </row>
    <row r="113" spans="2:26" x14ac:dyDescent="0.2">
      <c r="B113" s="2">
        <v>348394</v>
      </c>
      <c r="C113" s="2" t="s">
        <v>52</v>
      </c>
      <c r="D113" s="2" t="s">
        <v>5</v>
      </c>
      <c r="E113" s="3" t="s">
        <v>6</v>
      </c>
      <c r="F113" s="16">
        <f t="shared" ca="1" si="9"/>
        <v>20</v>
      </c>
      <c r="G113" s="17">
        <f t="shared" ca="1" si="10"/>
        <v>22</v>
      </c>
      <c r="H113" s="36" t="str">
        <f>IFERROR(VLOOKUP(Tabla1[[#This Row],[COD PRODUCTO]],Tabla13[#All],9,0),"C")</f>
        <v>B</v>
      </c>
      <c r="I113" s="11">
        <f t="shared" ca="1" si="13"/>
        <v>292</v>
      </c>
      <c r="J113" s="11">
        <f t="shared" ca="1" si="13"/>
        <v>221</v>
      </c>
      <c r="K113" s="11">
        <f t="shared" ca="1" si="13"/>
        <v>259</v>
      </c>
      <c r="L113" s="11">
        <f t="shared" ca="1" si="13"/>
        <v>144</v>
      </c>
      <c r="M113" s="11">
        <f t="shared" ca="1" si="13"/>
        <v>645</v>
      </c>
      <c r="N113" s="11">
        <f t="shared" ca="1" si="13"/>
        <v>641</v>
      </c>
      <c r="O113" s="11">
        <f t="shared" ca="1" si="13"/>
        <v>227</v>
      </c>
      <c r="P113" s="11">
        <f t="shared" ca="1" si="13"/>
        <v>-73</v>
      </c>
      <c r="Q113" s="11">
        <f t="shared" ca="1" si="13"/>
        <v>857</v>
      </c>
      <c r="R113" s="11">
        <f t="shared" ca="1" si="13"/>
        <v>54</v>
      </c>
      <c r="S113" s="11">
        <f t="shared" ca="1" si="13"/>
        <v>38</v>
      </c>
      <c r="T113" s="11">
        <f t="shared" ca="1" si="13"/>
        <v>341</v>
      </c>
      <c r="U113" s="11">
        <f ca="1">IF($B$9=1,AVERAGE(Tabla1[[#This Row],[OCT]:[DIC]]),IF($B$9=2,AVERAGE(Tabla1[[#This Row],[JUL]:[DIC]]),AVERAGE(Tabla1[[#This Row],[ENE]:[DIC]])))</f>
        <v>144.33333333333334</v>
      </c>
      <c r="V113" s="11">
        <f ca="1">+Tabla1[[#This Row],[PROMEDIO VENTA (UNDS)]]/30</f>
        <v>4.8111111111111118</v>
      </c>
      <c r="W113" s="11">
        <f ca="1">+Tabla1[[#This Row],[VENTA POR DÍA]]*Tabla1[[#This Row],[LEAD TIME (Días)]]</f>
        <v>105.84444444444446</v>
      </c>
      <c r="X113" s="11" t="str">
        <f>IF(Tabla1[[#This Row],[ABC]]="C","A PEDIDO","STOCK")</f>
        <v>STOCK</v>
      </c>
      <c r="Y113" s="11">
        <f ca="1">IF(Tabla1[[#This Row],[ABC]]="C",0,ROUNDUP(VLOOKUP(Tabla1[[#This Row],[ABC]],$F$11:$J$12,MATCH(Y$15,$F$10:$J$10,0),0)*Tabla1[[#This Row],[VENTA POR DÍA]],0))</f>
        <v>46</v>
      </c>
      <c r="Z113" s="11">
        <f ca="1">IF(Tabla1[[#This Row],[ABC]]="C",0,ROUNDUP(VLOOKUP(Tabla1[[#This Row],[ABC]],$F$11:$J$12,MATCH(Z$15,$F$10:$J$10,0),0)*Tabla1[[#This Row],[VENTA POR DÍA]],0))</f>
        <v>110</v>
      </c>
    </row>
    <row r="114" spans="2:26" x14ac:dyDescent="0.2">
      <c r="B114" s="2">
        <v>348277</v>
      </c>
      <c r="C114" s="2" t="s">
        <v>4</v>
      </c>
      <c r="D114" s="2" t="s">
        <v>5</v>
      </c>
      <c r="E114" s="3" t="s">
        <v>6</v>
      </c>
      <c r="F114" s="16">
        <f t="shared" ca="1" si="9"/>
        <v>31</v>
      </c>
      <c r="G114" s="17">
        <f t="shared" ca="1" si="10"/>
        <v>3</v>
      </c>
      <c r="H114" s="36" t="str">
        <f>IFERROR(VLOOKUP(Tabla1[[#This Row],[COD PRODUCTO]],Tabla13[#All],9,0),"C")</f>
        <v>C</v>
      </c>
      <c r="I114" s="11">
        <f t="shared" ca="1" si="13"/>
        <v>425</v>
      </c>
      <c r="J114" s="11">
        <f t="shared" ca="1" si="13"/>
        <v>-9</v>
      </c>
      <c r="K114" s="11">
        <f t="shared" ca="1" si="13"/>
        <v>408</v>
      </c>
      <c r="L114" s="11">
        <f t="shared" ca="1" si="13"/>
        <v>414</v>
      </c>
      <c r="M114" s="11">
        <f t="shared" ca="1" si="13"/>
        <v>837</v>
      </c>
      <c r="N114" s="11">
        <f t="shared" ca="1" si="13"/>
        <v>102</v>
      </c>
      <c r="O114" s="11">
        <f t="shared" ca="1" si="13"/>
        <v>797</v>
      </c>
      <c r="P114" s="11">
        <f t="shared" ca="1" si="13"/>
        <v>981</v>
      </c>
      <c r="Q114" s="11">
        <f t="shared" ca="1" si="13"/>
        <v>368</v>
      </c>
      <c r="R114" s="11">
        <f t="shared" ca="1" si="13"/>
        <v>509</v>
      </c>
      <c r="S114" s="11">
        <f t="shared" ca="1" si="13"/>
        <v>984</v>
      </c>
      <c r="T114" s="11">
        <f t="shared" ca="1" si="13"/>
        <v>96</v>
      </c>
      <c r="U114" s="11">
        <f ca="1">IF($B$9=1,AVERAGE(Tabla1[[#This Row],[OCT]:[DIC]]),IF($B$9=2,AVERAGE(Tabla1[[#This Row],[JUL]:[DIC]]),AVERAGE(Tabla1[[#This Row],[ENE]:[DIC]])))</f>
        <v>529.66666666666663</v>
      </c>
      <c r="V114" s="11">
        <f ca="1">+Tabla1[[#This Row],[PROMEDIO VENTA (UNDS)]]/30</f>
        <v>17.655555555555555</v>
      </c>
      <c r="W114" s="11">
        <f ca="1">+Tabla1[[#This Row],[VENTA POR DÍA]]*Tabla1[[#This Row],[LEAD TIME (Días)]]</f>
        <v>52.966666666666669</v>
      </c>
      <c r="X114" s="11" t="str">
        <f>IF(Tabla1[[#This Row],[ABC]]="C","A PEDIDO","STOCK")</f>
        <v>A PEDIDO</v>
      </c>
      <c r="Y114" s="11">
        <f>IF(Tabla1[[#This Row],[ABC]]="C",0,ROUNDUP(VLOOKUP(Tabla1[[#This Row],[ABC]],$F$11:$J$12,MATCH(Y$15,$F$10:$J$10,0),0)*Tabla1[[#This Row],[VENTA POR DÍA]],0))</f>
        <v>0</v>
      </c>
      <c r="Z114" s="11">
        <f>IF(Tabla1[[#This Row],[ABC]]="C",0,ROUNDUP(VLOOKUP(Tabla1[[#This Row],[ABC]],$F$11:$J$12,MATCH(Z$15,$F$10:$J$10,0),0)*Tabla1[[#This Row],[VENTA POR DÍA]],0))</f>
        <v>0</v>
      </c>
    </row>
    <row r="115" spans="2:26" x14ac:dyDescent="0.2">
      <c r="B115" s="2">
        <v>348428</v>
      </c>
      <c r="C115" s="2" t="s">
        <v>79</v>
      </c>
      <c r="D115" s="2" t="s">
        <v>5</v>
      </c>
      <c r="E115" s="3" t="s">
        <v>6</v>
      </c>
      <c r="F115" s="16">
        <f t="shared" ca="1" si="9"/>
        <v>39</v>
      </c>
      <c r="G115" s="17">
        <f t="shared" ca="1" si="10"/>
        <v>10</v>
      </c>
      <c r="H115" s="36" t="str">
        <f>IFERROR(VLOOKUP(Tabla1[[#This Row],[COD PRODUCTO]],Tabla13[#All],9,0),"C")</f>
        <v>C</v>
      </c>
      <c r="I115" s="11">
        <f t="shared" ca="1" si="13"/>
        <v>364</v>
      </c>
      <c r="J115" s="11">
        <f t="shared" ca="1" si="13"/>
        <v>-28</v>
      </c>
      <c r="K115" s="11">
        <f t="shared" ca="1" si="13"/>
        <v>710</v>
      </c>
      <c r="L115" s="11">
        <f t="shared" ca="1" si="13"/>
        <v>46</v>
      </c>
      <c r="M115" s="11">
        <f t="shared" ca="1" si="13"/>
        <v>755</v>
      </c>
      <c r="N115" s="11">
        <f t="shared" ca="1" si="13"/>
        <v>21</v>
      </c>
      <c r="O115" s="11">
        <f t="shared" ca="1" si="13"/>
        <v>268</v>
      </c>
      <c r="P115" s="11">
        <f t="shared" ca="1" si="13"/>
        <v>631</v>
      </c>
      <c r="Q115" s="11">
        <f t="shared" ca="1" si="13"/>
        <v>27</v>
      </c>
      <c r="R115" s="11">
        <f t="shared" ca="1" si="13"/>
        <v>187</v>
      </c>
      <c r="S115" s="11">
        <f t="shared" ca="1" si="13"/>
        <v>254</v>
      </c>
      <c r="T115" s="11">
        <f t="shared" ca="1" si="13"/>
        <v>743</v>
      </c>
      <c r="U115" s="11">
        <f ca="1">IF($B$9=1,AVERAGE(Tabla1[[#This Row],[OCT]:[DIC]]),IF($B$9=2,AVERAGE(Tabla1[[#This Row],[JUL]:[DIC]]),AVERAGE(Tabla1[[#This Row],[ENE]:[DIC]])))</f>
        <v>394.66666666666669</v>
      </c>
      <c r="V115" s="11">
        <f ca="1">+Tabla1[[#This Row],[PROMEDIO VENTA (UNDS)]]/30</f>
        <v>13.155555555555557</v>
      </c>
      <c r="W115" s="11">
        <f ca="1">+Tabla1[[#This Row],[VENTA POR DÍA]]*Tabla1[[#This Row],[LEAD TIME (Días)]]</f>
        <v>131.55555555555557</v>
      </c>
      <c r="X115" s="11" t="str">
        <f>IF(Tabla1[[#This Row],[ABC]]="C","A PEDIDO","STOCK")</f>
        <v>A PEDIDO</v>
      </c>
      <c r="Y115" s="11">
        <f>IF(Tabla1[[#This Row],[ABC]]="C",0,ROUNDUP(VLOOKUP(Tabla1[[#This Row],[ABC]],$F$11:$J$12,MATCH(Y$15,$F$10:$J$10,0),0)*Tabla1[[#This Row],[VENTA POR DÍA]],0))</f>
        <v>0</v>
      </c>
      <c r="Z115" s="11">
        <f>IF(Tabla1[[#This Row],[ABC]]="C",0,ROUNDUP(VLOOKUP(Tabla1[[#This Row],[ABC]],$F$11:$J$12,MATCH(Z$15,$F$10:$J$10,0),0)*Tabla1[[#This Row],[VENTA POR DÍA]],0))</f>
        <v>0</v>
      </c>
    </row>
    <row r="116" spans="2:26" x14ac:dyDescent="0.2">
      <c r="B116" s="2">
        <v>348866</v>
      </c>
      <c r="C116" s="2" t="s">
        <v>81</v>
      </c>
      <c r="D116" s="2" t="s">
        <v>5</v>
      </c>
      <c r="E116" s="3" t="s">
        <v>6</v>
      </c>
      <c r="F116" s="16">
        <f t="shared" ca="1" si="9"/>
        <v>43</v>
      </c>
      <c r="G116" s="17">
        <f t="shared" ca="1" si="10"/>
        <v>20</v>
      </c>
      <c r="H116" s="36" t="str">
        <f>IFERROR(VLOOKUP(Tabla1[[#This Row],[COD PRODUCTO]],Tabla13[#All],9,0),"C")</f>
        <v>A</v>
      </c>
      <c r="I116" s="11">
        <f t="shared" ref="I116:T125" ca="1" si="14">RANDBETWEEN(-100,1000)</f>
        <v>319</v>
      </c>
      <c r="J116" s="11">
        <f t="shared" ca="1" si="14"/>
        <v>36</v>
      </c>
      <c r="K116" s="11">
        <f t="shared" ca="1" si="14"/>
        <v>374</v>
      </c>
      <c r="L116" s="11">
        <f t="shared" ca="1" si="14"/>
        <v>877</v>
      </c>
      <c r="M116" s="11">
        <f t="shared" ca="1" si="14"/>
        <v>226</v>
      </c>
      <c r="N116" s="11">
        <f t="shared" ca="1" si="14"/>
        <v>560</v>
      </c>
      <c r="O116" s="11">
        <f t="shared" ca="1" si="14"/>
        <v>732</v>
      </c>
      <c r="P116" s="11">
        <f t="shared" ca="1" si="14"/>
        <v>854</v>
      </c>
      <c r="Q116" s="11">
        <f t="shared" ca="1" si="14"/>
        <v>101</v>
      </c>
      <c r="R116" s="11">
        <f t="shared" ca="1" si="14"/>
        <v>812</v>
      </c>
      <c r="S116" s="11">
        <f t="shared" ca="1" si="14"/>
        <v>27</v>
      </c>
      <c r="T116" s="11">
        <f t="shared" ca="1" si="14"/>
        <v>22</v>
      </c>
      <c r="U116" s="11">
        <f ca="1">IF($B$9=1,AVERAGE(Tabla1[[#This Row],[OCT]:[DIC]]),IF($B$9=2,AVERAGE(Tabla1[[#This Row],[JUL]:[DIC]]),AVERAGE(Tabla1[[#This Row],[ENE]:[DIC]])))</f>
        <v>287</v>
      </c>
      <c r="V116" s="11">
        <f ca="1">+Tabla1[[#This Row],[PROMEDIO VENTA (UNDS)]]/30</f>
        <v>9.5666666666666664</v>
      </c>
      <c r="W116" s="11">
        <f ca="1">+Tabla1[[#This Row],[VENTA POR DÍA]]*Tabla1[[#This Row],[LEAD TIME (Días)]]</f>
        <v>191.33333333333331</v>
      </c>
      <c r="X116" s="11" t="str">
        <f>IF(Tabla1[[#This Row],[ABC]]="C","A PEDIDO","STOCK")</f>
        <v>STOCK</v>
      </c>
      <c r="Y116" s="11">
        <f ca="1">IF(Tabla1[[#This Row],[ABC]]="C",0,ROUNDUP(VLOOKUP(Tabla1[[#This Row],[ABC]],$F$11:$J$12,MATCH(Y$15,$F$10:$J$10,0),0)*Tabla1[[#This Row],[VENTA POR DÍA]],0))</f>
        <v>29</v>
      </c>
      <c r="Z116" s="11">
        <f ca="1">IF(Tabla1[[#This Row],[ABC]]="C",0,ROUNDUP(VLOOKUP(Tabla1[[#This Row],[ABC]],$F$11:$J$12,MATCH(Z$15,$F$10:$J$10,0),0)*Tabla1[[#This Row],[VENTA POR DÍA]],0))</f>
        <v>280</v>
      </c>
    </row>
    <row r="117" spans="2:26" x14ac:dyDescent="0.2">
      <c r="B117" s="2">
        <v>348863</v>
      </c>
      <c r="C117" s="2" t="s">
        <v>82</v>
      </c>
      <c r="D117" s="2" t="s">
        <v>5</v>
      </c>
      <c r="E117" s="3" t="s">
        <v>6</v>
      </c>
      <c r="F117" s="16">
        <f t="shared" ca="1" si="9"/>
        <v>21</v>
      </c>
      <c r="G117" s="17">
        <f t="shared" ca="1" si="10"/>
        <v>18</v>
      </c>
      <c r="H117" s="36" t="str">
        <f>IFERROR(VLOOKUP(Tabla1[[#This Row],[COD PRODUCTO]],Tabla13[#All],9,0),"C")</f>
        <v>C</v>
      </c>
      <c r="I117" s="11">
        <f t="shared" ca="1" si="14"/>
        <v>324</v>
      </c>
      <c r="J117" s="11">
        <f t="shared" ca="1" si="14"/>
        <v>801</v>
      </c>
      <c r="K117" s="11">
        <f t="shared" ca="1" si="14"/>
        <v>612</v>
      </c>
      <c r="L117" s="11">
        <f t="shared" ca="1" si="14"/>
        <v>687</v>
      </c>
      <c r="M117" s="11">
        <f t="shared" ca="1" si="14"/>
        <v>88</v>
      </c>
      <c r="N117" s="11">
        <f t="shared" ca="1" si="14"/>
        <v>383</v>
      </c>
      <c r="O117" s="11">
        <f t="shared" ca="1" si="14"/>
        <v>880</v>
      </c>
      <c r="P117" s="11">
        <f t="shared" ca="1" si="14"/>
        <v>572</v>
      </c>
      <c r="Q117" s="11">
        <f t="shared" ca="1" si="14"/>
        <v>980</v>
      </c>
      <c r="R117" s="11">
        <f t="shared" ca="1" si="14"/>
        <v>587</v>
      </c>
      <c r="S117" s="11">
        <f t="shared" ca="1" si="14"/>
        <v>342</v>
      </c>
      <c r="T117" s="11">
        <f t="shared" ca="1" si="14"/>
        <v>739</v>
      </c>
      <c r="U117" s="11">
        <f ca="1">IF($B$9=1,AVERAGE(Tabla1[[#This Row],[OCT]:[DIC]]),IF($B$9=2,AVERAGE(Tabla1[[#This Row],[JUL]:[DIC]]),AVERAGE(Tabla1[[#This Row],[ENE]:[DIC]])))</f>
        <v>556</v>
      </c>
      <c r="V117" s="11">
        <f ca="1">+Tabla1[[#This Row],[PROMEDIO VENTA (UNDS)]]/30</f>
        <v>18.533333333333335</v>
      </c>
      <c r="W117" s="11">
        <f ca="1">+Tabla1[[#This Row],[VENTA POR DÍA]]*Tabla1[[#This Row],[LEAD TIME (Días)]]</f>
        <v>333.6</v>
      </c>
      <c r="X117" s="11" t="str">
        <f>IF(Tabla1[[#This Row],[ABC]]="C","A PEDIDO","STOCK")</f>
        <v>A PEDIDO</v>
      </c>
      <c r="Y117" s="11">
        <f>IF(Tabla1[[#This Row],[ABC]]="C",0,ROUNDUP(VLOOKUP(Tabla1[[#This Row],[ABC]],$F$11:$J$12,MATCH(Y$15,$F$10:$J$10,0),0)*Tabla1[[#This Row],[VENTA POR DÍA]],0))</f>
        <v>0</v>
      </c>
      <c r="Z117" s="11">
        <f>IF(Tabla1[[#This Row],[ABC]]="C",0,ROUNDUP(VLOOKUP(Tabla1[[#This Row],[ABC]],$F$11:$J$12,MATCH(Z$15,$F$10:$J$10,0),0)*Tabla1[[#This Row],[VENTA POR DÍA]],0))</f>
        <v>0</v>
      </c>
    </row>
    <row r="118" spans="2:26" x14ac:dyDescent="0.2">
      <c r="B118" s="2">
        <v>348778</v>
      </c>
      <c r="C118" s="2" t="s">
        <v>87</v>
      </c>
      <c r="D118" s="2" t="s">
        <v>5</v>
      </c>
      <c r="E118" s="3" t="s">
        <v>6</v>
      </c>
      <c r="F118" s="16">
        <f t="shared" ca="1" si="9"/>
        <v>39</v>
      </c>
      <c r="G118" s="17">
        <f t="shared" ca="1" si="10"/>
        <v>5</v>
      </c>
      <c r="H118" s="36" t="str">
        <f>IFERROR(VLOOKUP(Tabla1[[#This Row],[COD PRODUCTO]],Tabla13[#All],9,0),"C")</f>
        <v>C</v>
      </c>
      <c r="I118" s="11">
        <f t="shared" ca="1" si="14"/>
        <v>97</v>
      </c>
      <c r="J118" s="11">
        <f t="shared" ca="1" si="14"/>
        <v>683</v>
      </c>
      <c r="K118" s="11">
        <f t="shared" ca="1" si="14"/>
        <v>745</v>
      </c>
      <c r="L118" s="11">
        <f t="shared" ca="1" si="14"/>
        <v>329</v>
      </c>
      <c r="M118" s="11">
        <f t="shared" ca="1" si="14"/>
        <v>581</v>
      </c>
      <c r="N118" s="11">
        <f t="shared" ca="1" si="14"/>
        <v>734</v>
      </c>
      <c r="O118" s="11">
        <f t="shared" ca="1" si="14"/>
        <v>609</v>
      </c>
      <c r="P118" s="11">
        <f t="shared" ca="1" si="14"/>
        <v>797</v>
      </c>
      <c r="Q118" s="11">
        <f t="shared" ca="1" si="14"/>
        <v>726</v>
      </c>
      <c r="R118" s="11">
        <f t="shared" ca="1" si="14"/>
        <v>98</v>
      </c>
      <c r="S118" s="11">
        <f t="shared" ca="1" si="14"/>
        <v>540</v>
      </c>
      <c r="T118" s="11">
        <f t="shared" ca="1" si="14"/>
        <v>81</v>
      </c>
      <c r="U118" s="11">
        <f ca="1">IF($B$9=1,AVERAGE(Tabla1[[#This Row],[OCT]:[DIC]]),IF($B$9=2,AVERAGE(Tabla1[[#This Row],[JUL]:[DIC]]),AVERAGE(Tabla1[[#This Row],[ENE]:[DIC]])))</f>
        <v>239.66666666666666</v>
      </c>
      <c r="V118" s="11">
        <f ca="1">+Tabla1[[#This Row],[PROMEDIO VENTA (UNDS)]]/30</f>
        <v>7.9888888888888889</v>
      </c>
      <c r="W118" s="11">
        <f ca="1">+Tabla1[[#This Row],[VENTA POR DÍA]]*Tabla1[[#This Row],[LEAD TIME (Días)]]</f>
        <v>39.944444444444443</v>
      </c>
      <c r="X118" s="11" t="str">
        <f>IF(Tabla1[[#This Row],[ABC]]="C","A PEDIDO","STOCK")</f>
        <v>A PEDIDO</v>
      </c>
      <c r="Y118" s="11">
        <f>IF(Tabla1[[#This Row],[ABC]]="C",0,ROUNDUP(VLOOKUP(Tabla1[[#This Row],[ABC]],$F$11:$J$12,MATCH(Y$15,$F$10:$J$10,0),0)*Tabla1[[#This Row],[VENTA POR DÍA]],0))</f>
        <v>0</v>
      </c>
      <c r="Z118" s="11">
        <f>IF(Tabla1[[#This Row],[ABC]]="C",0,ROUNDUP(VLOOKUP(Tabla1[[#This Row],[ABC]],$F$11:$J$12,MATCH(Z$15,$F$10:$J$10,0),0)*Tabla1[[#This Row],[VENTA POR DÍA]],0))</f>
        <v>0</v>
      </c>
    </row>
    <row r="119" spans="2:26" x14ac:dyDescent="0.2">
      <c r="B119" s="2">
        <v>348429</v>
      </c>
      <c r="C119" s="2" t="s">
        <v>96</v>
      </c>
      <c r="D119" s="2" t="s">
        <v>5</v>
      </c>
      <c r="E119" s="3" t="s">
        <v>6</v>
      </c>
      <c r="F119" s="16">
        <f t="shared" ca="1" si="9"/>
        <v>7</v>
      </c>
      <c r="G119" s="17">
        <f t="shared" ca="1" si="10"/>
        <v>24</v>
      </c>
      <c r="H119" s="36" t="str">
        <f>IFERROR(VLOOKUP(Tabla1[[#This Row],[COD PRODUCTO]],Tabla13[#All],9,0),"C")</f>
        <v>A</v>
      </c>
      <c r="I119" s="11">
        <f t="shared" ca="1" si="14"/>
        <v>761</v>
      </c>
      <c r="J119" s="11">
        <f t="shared" ca="1" si="14"/>
        <v>165</v>
      </c>
      <c r="K119" s="11">
        <f t="shared" ca="1" si="14"/>
        <v>688</v>
      </c>
      <c r="L119" s="11">
        <f t="shared" ca="1" si="14"/>
        <v>98</v>
      </c>
      <c r="M119" s="11">
        <f t="shared" ca="1" si="14"/>
        <v>943</v>
      </c>
      <c r="N119" s="11">
        <f t="shared" ca="1" si="14"/>
        <v>465</v>
      </c>
      <c r="O119" s="11">
        <f t="shared" ca="1" si="14"/>
        <v>100</v>
      </c>
      <c r="P119" s="11">
        <f t="shared" ca="1" si="14"/>
        <v>677</v>
      </c>
      <c r="Q119" s="11">
        <f t="shared" ca="1" si="14"/>
        <v>446</v>
      </c>
      <c r="R119" s="11">
        <f t="shared" ca="1" si="14"/>
        <v>782</v>
      </c>
      <c r="S119" s="11">
        <f t="shared" ca="1" si="14"/>
        <v>419</v>
      </c>
      <c r="T119" s="11">
        <f t="shared" ca="1" si="14"/>
        <v>67</v>
      </c>
      <c r="U119" s="11">
        <f ca="1">IF($B$9=1,AVERAGE(Tabla1[[#This Row],[OCT]:[DIC]]),IF($B$9=2,AVERAGE(Tabla1[[#This Row],[JUL]:[DIC]]),AVERAGE(Tabla1[[#This Row],[ENE]:[DIC]])))</f>
        <v>422.66666666666669</v>
      </c>
      <c r="V119" s="11">
        <f ca="1">+Tabla1[[#This Row],[PROMEDIO VENTA (UNDS)]]/30</f>
        <v>14.08888888888889</v>
      </c>
      <c r="W119" s="11">
        <f ca="1">+Tabla1[[#This Row],[VENTA POR DÍA]]*Tabla1[[#This Row],[LEAD TIME (Días)]]</f>
        <v>338.13333333333338</v>
      </c>
      <c r="X119" s="11" t="str">
        <f>IF(Tabla1[[#This Row],[ABC]]="C","A PEDIDO","STOCK")</f>
        <v>STOCK</v>
      </c>
      <c r="Y119" s="11">
        <f ca="1">IF(Tabla1[[#This Row],[ABC]]="C",0,ROUNDUP(VLOOKUP(Tabla1[[#This Row],[ABC]],$F$11:$J$12,MATCH(Y$15,$F$10:$J$10,0),0)*Tabla1[[#This Row],[VENTA POR DÍA]],0))</f>
        <v>42</v>
      </c>
      <c r="Z119" s="11">
        <f ca="1">IF(Tabla1[[#This Row],[ABC]]="C",0,ROUNDUP(VLOOKUP(Tabla1[[#This Row],[ABC]],$F$11:$J$12,MATCH(Z$15,$F$10:$J$10,0),0)*Tabla1[[#This Row],[VENTA POR DÍA]],0))</f>
        <v>412</v>
      </c>
    </row>
    <row r="120" spans="2:26" x14ac:dyDescent="0.2">
      <c r="B120" s="2">
        <v>348431</v>
      </c>
      <c r="C120" s="2" t="s">
        <v>97</v>
      </c>
      <c r="D120" s="2" t="s">
        <v>5</v>
      </c>
      <c r="E120" s="3" t="s">
        <v>6</v>
      </c>
      <c r="F120" s="16">
        <f t="shared" ca="1" si="9"/>
        <v>20</v>
      </c>
      <c r="G120" s="17">
        <f t="shared" ca="1" si="10"/>
        <v>18</v>
      </c>
      <c r="H120" s="36" t="str">
        <f>IFERROR(VLOOKUP(Tabla1[[#This Row],[COD PRODUCTO]],Tabla13[#All],9,0),"C")</f>
        <v>C</v>
      </c>
      <c r="I120" s="11">
        <f t="shared" ca="1" si="14"/>
        <v>766</v>
      </c>
      <c r="J120" s="11">
        <f t="shared" ca="1" si="14"/>
        <v>-98</v>
      </c>
      <c r="K120" s="11">
        <f t="shared" ca="1" si="14"/>
        <v>719</v>
      </c>
      <c r="L120" s="11">
        <f t="shared" ca="1" si="14"/>
        <v>861</v>
      </c>
      <c r="M120" s="11">
        <f t="shared" ca="1" si="14"/>
        <v>617</v>
      </c>
      <c r="N120" s="11">
        <f t="shared" ca="1" si="14"/>
        <v>738</v>
      </c>
      <c r="O120" s="11">
        <f t="shared" ca="1" si="14"/>
        <v>362</v>
      </c>
      <c r="P120" s="11">
        <f t="shared" ca="1" si="14"/>
        <v>154</v>
      </c>
      <c r="Q120" s="11">
        <f t="shared" ca="1" si="14"/>
        <v>40</v>
      </c>
      <c r="R120" s="11">
        <f t="shared" ca="1" si="14"/>
        <v>317</v>
      </c>
      <c r="S120" s="11">
        <f t="shared" ca="1" si="14"/>
        <v>514</v>
      </c>
      <c r="T120" s="11">
        <f t="shared" ca="1" si="14"/>
        <v>542</v>
      </c>
      <c r="U120" s="11">
        <f ca="1">IF($B$9=1,AVERAGE(Tabla1[[#This Row],[OCT]:[DIC]]),IF($B$9=2,AVERAGE(Tabla1[[#This Row],[JUL]:[DIC]]),AVERAGE(Tabla1[[#This Row],[ENE]:[DIC]])))</f>
        <v>457.66666666666669</v>
      </c>
      <c r="V120" s="11">
        <f ca="1">+Tabla1[[#This Row],[PROMEDIO VENTA (UNDS)]]/30</f>
        <v>15.255555555555556</v>
      </c>
      <c r="W120" s="11">
        <f ca="1">+Tabla1[[#This Row],[VENTA POR DÍA]]*Tabla1[[#This Row],[LEAD TIME (Días)]]</f>
        <v>274.60000000000002</v>
      </c>
      <c r="X120" s="11" t="str">
        <f>IF(Tabla1[[#This Row],[ABC]]="C","A PEDIDO","STOCK")</f>
        <v>A PEDIDO</v>
      </c>
      <c r="Y120" s="11">
        <f>IF(Tabla1[[#This Row],[ABC]]="C",0,ROUNDUP(VLOOKUP(Tabla1[[#This Row],[ABC]],$F$11:$J$12,MATCH(Y$15,$F$10:$J$10,0),0)*Tabla1[[#This Row],[VENTA POR DÍA]],0))</f>
        <v>0</v>
      </c>
      <c r="Z120" s="11">
        <f>IF(Tabla1[[#This Row],[ABC]]="C",0,ROUNDUP(VLOOKUP(Tabla1[[#This Row],[ABC]],$F$11:$J$12,MATCH(Z$15,$F$10:$J$10,0),0)*Tabla1[[#This Row],[VENTA POR DÍA]],0))</f>
        <v>0</v>
      </c>
    </row>
    <row r="121" spans="2:26" x14ac:dyDescent="0.2">
      <c r="B121" s="2">
        <v>348819</v>
      </c>
      <c r="C121" s="2" t="s">
        <v>103</v>
      </c>
      <c r="D121" s="2" t="s">
        <v>5</v>
      </c>
      <c r="E121" s="3" t="s">
        <v>6</v>
      </c>
      <c r="F121" s="16">
        <f t="shared" ca="1" si="9"/>
        <v>13</v>
      </c>
      <c r="G121" s="17">
        <f t="shared" ca="1" si="10"/>
        <v>13</v>
      </c>
      <c r="H121" s="36" t="str">
        <f>IFERROR(VLOOKUP(Tabla1[[#This Row],[COD PRODUCTO]],Tabla13[#All],9,0),"C")</f>
        <v>C</v>
      </c>
      <c r="I121" s="11">
        <f t="shared" ca="1" si="14"/>
        <v>-49</v>
      </c>
      <c r="J121" s="11">
        <f t="shared" ca="1" si="14"/>
        <v>668</v>
      </c>
      <c r="K121" s="11">
        <f t="shared" ca="1" si="14"/>
        <v>-44</v>
      </c>
      <c r="L121" s="11">
        <f t="shared" ca="1" si="14"/>
        <v>31</v>
      </c>
      <c r="M121" s="11">
        <f t="shared" ca="1" si="14"/>
        <v>813</v>
      </c>
      <c r="N121" s="11">
        <f t="shared" ca="1" si="14"/>
        <v>342</v>
      </c>
      <c r="O121" s="11">
        <f t="shared" ca="1" si="14"/>
        <v>261</v>
      </c>
      <c r="P121" s="11">
        <f t="shared" ca="1" si="14"/>
        <v>947</v>
      </c>
      <c r="Q121" s="11">
        <f t="shared" ca="1" si="14"/>
        <v>66</v>
      </c>
      <c r="R121" s="11">
        <f t="shared" ca="1" si="14"/>
        <v>285</v>
      </c>
      <c r="S121" s="11">
        <f t="shared" ca="1" si="14"/>
        <v>542</v>
      </c>
      <c r="T121" s="11">
        <f t="shared" ca="1" si="14"/>
        <v>548</v>
      </c>
      <c r="U121" s="11">
        <f ca="1">IF($B$9=1,AVERAGE(Tabla1[[#This Row],[OCT]:[DIC]]),IF($B$9=2,AVERAGE(Tabla1[[#This Row],[JUL]:[DIC]]),AVERAGE(Tabla1[[#This Row],[ENE]:[DIC]])))</f>
        <v>458.33333333333331</v>
      </c>
      <c r="V121" s="11">
        <f ca="1">+Tabla1[[#This Row],[PROMEDIO VENTA (UNDS)]]/30</f>
        <v>15.277777777777777</v>
      </c>
      <c r="W121" s="11">
        <f ca="1">+Tabla1[[#This Row],[VENTA POR DÍA]]*Tabla1[[#This Row],[LEAD TIME (Días)]]</f>
        <v>198.61111111111109</v>
      </c>
      <c r="X121" s="11" t="str">
        <f>IF(Tabla1[[#This Row],[ABC]]="C","A PEDIDO","STOCK")</f>
        <v>A PEDIDO</v>
      </c>
      <c r="Y121" s="11">
        <f>IF(Tabla1[[#This Row],[ABC]]="C",0,ROUNDUP(VLOOKUP(Tabla1[[#This Row],[ABC]],$F$11:$J$12,MATCH(Y$15,$F$10:$J$10,0),0)*Tabla1[[#This Row],[VENTA POR DÍA]],0))</f>
        <v>0</v>
      </c>
      <c r="Z121" s="11">
        <f>IF(Tabla1[[#This Row],[ABC]]="C",0,ROUNDUP(VLOOKUP(Tabla1[[#This Row],[ABC]],$F$11:$J$12,MATCH(Z$15,$F$10:$J$10,0),0)*Tabla1[[#This Row],[VENTA POR DÍA]],0))</f>
        <v>0</v>
      </c>
    </row>
    <row r="122" spans="2:26" x14ac:dyDescent="0.2">
      <c r="B122" s="2">
        <v>348886</v>
      </c>
      <c r="C122" s="2" t="s">
        <v>107</v>
      </c>
      <c r="D122" s="2" t="s">
        <v>5</v>
      </c>
      <c r="E122" s="3" t="s">
        <v>6</v>
      </c>
      <c r="F122" s="16">
        <f t="shared" ca="1" si="9"/>
        <v>50</v>
      </c>
      <c r="G122" s="17">
        <f t="shared" ca="1" si="10"/>
        <v>18</v>
      </c>
      <c r="H122" s="36" t="str">
        <f>IFERROR(VLOOKUP(Tabla1[[#This Row],[COD PRODUCTO]],Tabla13[#All],9,0),"C")</f>
        <v>A</v>
      </c>
      <c r="I122" s="11">
        <f t="shared" ca="1" si="14"/>
        <v>308</v>
      </c>
      <c r="J122" s="11">
        <f t="shared" ca="1" si="14"/>
        <v>96</v>
      </c>
      <c r="K122" s="11">
        <f t="shared" ca="1" si="14"/>
        <v>765</v>
      </c>
      <c r="L122" s="11">
        <f t="shared" ca="1" si="14"/>
        <v>496</v>
      </c>
      <c r="M122" s="11">
        <f t="shared" ca="1" si="14"/>
        <v>218</v>
      </c>
      <c r="N122" s="11">
        <f t="shared" ca="1" si="14"/>
        <v>897</v>
      </c>
      <c r="O122" s="11">
        <f t="shared" ca="1" si="14"/>
        <v>166</v>
      </c>
      <c r="P122" s="11">
        <f t="shared" ca="1" si="14"/>
        <v>633</v>
      </c>
      <c r="Q122" s="11">
        <f t="shared" ca="1" si="14"/>
        <v>280</v>
      </c>
      <c r="R122" s="11">
        <f t="shared" ca="1" si="14"/>
        <v>957</v>
      </c>
      <c r="S122" s="11">
        <f t="shared" ca="1" si="14"/>
        <v>228</v>
      </c>
      <c r="T122" s="11">
        <f t="shared" ca="1" si="14"/>
        <v>-62</v>
      </c>
      <c r="U122" s="11">
        <f ca="1">IF($B$9=1,AVERAGE(Tabla1[[#This Row],[OCT]:[DIC]]),IF($B$9=2,AVERAGE(Tabla1[[#This Row],[JUL]:[DIC]]),AVERAGE(Tabla1[[#This Row],[ENE]:[DIC]])))</f>
        <v>374.33333333333331</v>
      </c>
      <c r="V122" s="11">
        <f ca="1">+Tabla1[[#This Row],[PROMEDIO VENTA (UNDS)]]/30</f>
        <v>12.477777777777778</v>
      </c>
      <c r="W122" s="11">
        <f ca="1">+Tabla1[[#This Row],[VENTA POR DÍA]]*Tabla1[[#This Row],[LEAD TIME (Días)]]</f>
        <v>224.6</v>
      </c>
      <c r="X122" s="11" t="str">
        <f>IF(Tabla1[[#This Row],[ABC]]="C","A PEDIDO","STOCK")</f>
        <v>STOCK</v>
      </c>
      <c r="Y122" s="11">
        <f ca="1">IF(Tabla1[[#This Row],[ABC]]="C",0,ROUNDUP(VLOOKUP(Tabla1[[#This Row],[ABC]],$F$11:$J$12,MATCH(Y$15,$F$10:$J$10,0),0)*Tabla1[[#This Row],[VENTA POR DÍA]],0))</f>
        <v>38</v>
      </c>
      <c r="Z122" s="11">
        <f ca="1">IF(Tabla1[[#This Row],[ABC]]="C",0,ROUNDUP(VLOOKUP(Tabla1[[#This Row],[ABC]],$F$11:$J$12,MATCH(Z$15,$F$10:$J$10,0),0)*Tabla1[[#This Row],[VENTA POR DÍA]],0))</f>
        <v>365</v>
      </c>
    </row>
    <row r="123" spans="2:26" x14ac:dyDescent="0.2">
      <c r="B123" s="2">
        <v>348395</v>
      </c>
      <c r="C123" s="2" t="s">
        <v>52</v>
      </c>
      <c r="D123" s="2" t="s">
        <v>5</v>
      </c>
      <c r="E123" s="3" t="s">
        <v>6</v>
      </c>
      <c r="F123" s="16">
        <f t="shared" ca="1" si="9"/>
        <v>41</v>
      </c>
      <c r="G123" s="17">
        <f t="shared" ca="1" si="10"/>
        <v>30</v>
      </c>
      <c r="H123" s="36" t="str">
        <f>IFERROR(VLOOKUP(Tabla1[[#This Row],[COD PRODUCTO]],Tabla13[#All],9,0),"C")</f>
        <v>C</v>
      </c>
      <c r="I123" s="11">
        <f t="shared" ca="1" si="14"/>
        <v>223</v>
      </c>
      <c r="J123" s="11">
        <f t="shared" ca="1" si="14"/>
        <v>249</v>
      </c>
      <c r="K123" s="11">
        <f t="shared" ca="1" si="14"/>
        <v>786</v>
      </c>
      <c r="L123" s="11">
        <f t="shared" ca="1" si="14"/>
        <v>950</v>
      </c>
      <c r="M123" s="11">
        <f t="shared" ca="1" si="14"/>
        <v>499</v>
      </c>
      <c r="N123" s="11">
        <f t="shared" ca="1" si="14"/>
        <v>482</v>
      </c>
      <c r="O123" s="11">
        <f t="shared" ca="1" si="14"/>
        <v>276</v>
      </c>
      <c r="P123" s="11">
        <f t="shared" ca="1" si="14"/>
        <v>905</v>
      </c>
      <c r="Q123" s="11">
        <f t="shared" ca="1" si="14"/>
        <v>111</v>
      </c>
      <c r="R123" s="11">
        <f t="shared" ca="1" si="14"/>
        <v>763</v>
      </c>
      <c r="S123" s="11">
        <f t="shared" ca="1" si="14"/>
        <v>980</v>
      </c>
      <c r="T123" s="11">
        <f t="shared" ca="1" si="14"/>
        <v>632</v>
      </c>
      <c r="U123" s="11">
        <f ca="1">IF($B$9=1,AVERAGE(Tabla1[[#This Row],[OCT]:[DIC]]),IF($B$9=2,AVERAGE(Tabla1[[#This Row],[JUL]:[DIC]]),AVERAGE(Tabla1[[#This Row],[ENE]:[DIC]])))</f>
        <v>791.66666666666663</v>
      </c>
      <c r="V123" s="11">
        <f ca="1">+Tabla1[[#This Row],[PROMEDIO VENTA (UNDS)]]/30</f>
        <v>26.388888888888889</v>
      </c>
      <c r="W123" s="11">
        <f ca="1">+Tabla1[[#This Row],[VENTA POR DÍA]]*Tabla1[[#This Row],[LEAD TIME (Días)]]</f>
        <v>791.66666666666663</v>
      </c>
      <c r="X123" s="11" t="str">
        <f>IF(Tabla1[[#This Row],[ABC]]="C","A PEDIDO","STOCK")</f>
        <v>A PEDIDO</v>
      </c>
      <c r="Y123" s="11">
        <f>IF(Tabla1[[#This Row],[ABC]]="C",0,ROUNDUP(VLOOKUP(Tabla1[[#This Row],[ABC]],$F$11:$J$12,MATCH(Y$15,$F$10:$J$10,0),0)*Tabla1[[#This Row],[VENTA POR DÍA]],0))</f>
        <v>0</v>
      </c>
      <c r="Z123" s="11">
        <f>IF(Tabla1[[#This Row],[ABC]]="C",0,ROUNDUP(VLOOKUP(Tabla1[[#This Row],[ABC]],$F$11:$J$12,MATCH(Z$15,$F$10:$J$10,0),0)*Tabla1[[#This Row],[VENTA POR DÍA]],0))</f>
        <v>0</v>
      </c>
    </row>
    <row r="124" spans="2:26" x14ac:dyDescent="0.2">
      <c r="B124" s="2">
        <v>348882</v>
      </c>
      <c r="C124" s="2" t="s">
        <v>109</v>
      </c>
      <c r="D124" s="2" t="s">
        <v>5</v>
      </c>
      <c r="E124" s="3" t="s">
        <v>6</v>
      </c>
      <c r="F124" s="16">
        <f t="shared" ca="1" si="9"/>
        <v>5</v>
      </c>
      <c r="G124" s="17">
        <f t="shared" ca="1" si="10"/>
        <v>29</v>
      </c>
      <c r="H124" s="36" t="str">
        <f>IFERROR(VLOOKUP(Tabla1[[#This Row],[COD PRODUCTO]],Tabla13[#All],9,0),"C")</f>
        <v>C</v>
      </c>
      <c r="I124" s="11">
        <f t="shared" ca="1" si="14"/>
        <v>890</v>
      </c>
      <c r="J124" s="11">
        <f t="shared" ca="1" si="14"/>
        <v>724</v>
      </c>
      <c r="K124" s="11">
        <f t="shared" ca="1" si="14"/>
        <v>351</v>
      </c>
      <c r="L124" s="11">
        <f t="shared" ca="1" si="14"/>
        <v>757</v>
      </c>
      <c r="M124" s="11">
        <f t="shared" ca="1" si="14"/>
        <v>756</v>
      </c>
      <c r="N124" s="11">
        <f t="shared" ca="1" si="14"/>
        <v>422</v>
      </c>
      <c r="O124" s="11">
        <f t="shared" ca="1" si="14"/>
        <v>534</v>
      </c>
      <c r="P124" s="11">
        <f t="shared" ca="1" si="14"/>
        <v>137</v>
      </c>
      <c r="Q124" s="11">
        <f t="shared" ca="1" si="14"/>
        <v>161</v>
      </c>
      <c r="R124" s="11">
        <f t="shared" ca="1" si="14"/>
        <v>482</v>
      </c>
      <c r="S124" s="11">
        <f t="shared" ca="1" si="14"/>
        <v>254</v>
      </c>
      <c r="T124" s="11">
        <f t="shared" ca="1" si="14"/>
        <v>156</v>
      </c>
      <c r="U124" s="11">
        <f ca="1">IF($B$9=1,AVERAGE(Tabla1[[#This Row],[OCT]:[DIC]]),IF($B$9=2,AVERAGE(Tabla1[[#This Row],[JUL]:[DIC]]),AVERAGE(Tabla1[[#This Row],[ENE]:[DIC]])))</f>
        <v>297.33333333333331</v>
      </c>
      <c r="V124" s="11">
        <f ca="1">+Tabla1[[#This Row],[PROMEDIO VENTA (UNDS)]]/30</f>
        <v>9.9111111111111097</v>
      </c>
      <c r="W124" s="11">
        <f ca="1">+Tabla1[[#This Row],[VENTA POR DÍA]]*Tabla1[[#This Row],[LEAD TIME (Días)]]</f>
        <v>287.42222222222216</v>
      </c>
      <c r="X124" s="11" t="str">
        <f>IF(Tabla1[[#This Row],[ABC]]="C","A PEDIDO","STOCK")</f>
        <v>A PEDIDO</v>
      </c>
      <c r="Y124" s="11">
        <f>IF(Tabla1[[#This Row],[ABC]]="C",0,ROUNDUP(VLOOKUP(Tabla1[[#This Row],[ABC]],$F$11:$J$12,MATCH(Y$15,$F$10:$J$10,0),0)*Tabla1[[#This Row],[VENTA POR DÍA]],0))</f>
        <v>0</v>
      </c>
      <c r="Z124" s="11">
        <f>IF(Tabla1[[#This Row],[ABC]]="C",0,ROUNDUP(VLOOKUP(Tabla1[[#This Row],[ABC]],$F$11:$J$12,MATCH(Z$15,$F$10:$J$10,0),0)*Tabla1[[#This Row],[VENTA POR DÍA]],0))</f>
        <v>0</v>
      </c>
    </row>
    <row r="125" spans="2:26" x14ac:dyDescent="0.2">
      <c r="B125" s="2">
        <v>348884</v>
      </c>
      <c r="C125" s="2" t="s">
        <v>110</v>
      </c>
      <c r="D125" s="2" t="s">
        <v>5</v>
      </c>
      <c r="E125" s="3" t="s">
        <v>6</v>
      </c>
      <c r="F125" s="16">
        <f t="shared" ca="1" si="9"/>
        <v>25</v>
      </c>
      <c r="G125" s="17">
        <f t="shared" ca="1" si="10"/>
        <v>21</v>
      </c>
      <c r="H125" s="36" t="str">
        <f>IFERROR(VLOOKUP(Tabla1[[#This Row],[COD PRODUCTO]],Tabla13[#All],9,0),"C")</f>
        <v>C</v>
      </c>
      <c r="I125" s="11">
        <f t="shared" ca="1" si="14"/>
        <v>926</v>
      </c>
      <c r="J125" s="11">
        <f t="shared" ca="1" si="14"/>
        <v>566</v>
      </c>
      <c r="K125" s="11">
        <f t="shared" ca="1" si="14"/>
        <v>840</v>
      </c>
      <c r="L125" s="11">
        <f t="shared" ca="1" si="14"/>
        <v>52</v>
      </c>
      <c r="M125" s="11">
        <f t="shared" ca="1" si="14"/>
        <v>8</v>
      </c>
      <c r="N125" s="11">
        <f t="shared" ca="1" si="14"/>
        <v>43</v>
      </c>
      <c r="O125" s="11">
        <f t="shared" ca="1" si="14"/>
        <v>-14</v>
      </c>
      <c r="P125" s="11">
        <f t="shared" ca="1" si="14"/>
        <v>872</v>
      </c>
      <c r="Q125" s="11">
        <f t="shared" ca="1" si="14"/>
        <v>284</v>
      </c>
      <c r="R125" s="11">
        <f t="shared" ca="1" si="14"/>
        <v>340</v>
      </c>
      <c r="S125" s="11">
        <f t="shared" ca="1" si="14"/>
        <v>-16</v>
      </c>
      <c r="T125" s="11">
        <f t="shared" ca="1" si="14"/>
        <v>340</v>
      </c>
      <c r="U125" s="11">
        <f ca="1">IF($B$9=1,AVERAGE(Tabla1[[#This Row],[OCT]:[DIC]]),IF($B$9=2,AVERAGE(Tabla1[[#This Row],[JUL]:[DIC]]),AVERAGE(Tabla1[[#This Row],[ENE]:[DIC]])))</f>
        <v>221.33333333333334</v>
      </c>
      <c r="V125" s="11">
        <f ca="1">+Tabla1[[#This Row],[PROMEDIO VENTA (UNDS)]]/30</f>
        <v>7.3777777777777782</v>
      </c>
      <c r="W125" s="11">
        <f ca="1">+Tabla1[[#This Row],[VENTA POR DÍA]]*Tabla1[[#This Row],[LEAD TIME (Días)]]</f>
        <v>154.93333333333334</v>
      </c>
      <c r="X125" s="11" t="str">
        <f>IF(Tabla1[[#This Row],[ABC]]="C","A PEDIDO","STOCK")</f>
        <v>A PEDIDO</v>
      </c>
      <c r="Y125" s="11">
        <f>IF(Tabla1[[#This Row],[ABC]]="C",0,ROUNDUP(VLOOKUP(Tabla1[[#This Row],[ABC]],$F$11:$J$12,MATCH(Y$15,$F$10:$J$10,0),0)*Tabla1[[#This Row],[VENTA POR DÍA]],0))</f>
        <v>0</v>
      </c>
      <c r="Z125" s="11">
        <f>IF(Tabla1[[#This Row],[ABC]]="C",0,ROUNDUP(VLOOKUP(Tabla1[[#This Row],[ABC]],$F$11:$J$12,MATCH(Z$15,$F$10:$J$10,0),0)*Tabla1[[#This Row],[VENTA POR DÍA]],0))</f>
        <v>0</v>
      </c>
    </row>
    <row r="126" spans="2:26" x14ac:dyDescent="0.2">
      <c r="B126" s="2">
        <v>348769</v>
      </c>
      <c r="C126" s="2" t="s">
        <v>112</v>
      </c>
      <c r="D126" s="2" t="s">
        <v>5</v>
      </c>
      <c r="E126" s="3" t="s">
        <v>6</v>
      </c>
      <c r="F126" s="16">
        <f t="shared" ca="1" si="9"/>
        <v>34</v>
      </c>
      <c r="G126" s="17">
        <f t="shared" ca="1" si="10"/>
        <v>16</v>
      </c>
      <c r="H126" s="36" t="str">
        <f>IFERROR(VLOOKUP(Tabla1[[#This Row],[COD PRODUCTO]],Tabla13[#All],9,0),"C")</f>
        <v>A</v>
      </c>
      <c r="I126" s="11">
        <f t="shared" ref="I126:T135" ca="1" si="15">RANDBETWEEN(-100,1000)</f>
        <v>631</v>
      </c>
      <c r="J126" s="11">
        <f t="shared" ca="1" si="15"/>
        <v>330</v>
      </c>
      <c r="K126" s="11">
        <f t="shared" ca="1" si="15"/>
        <v>440</v>
      </c>
      <c r="L126" s="11">
        <f t="shared" ca="1" si="15"/>
        <v>1</v>
      </c>
      <c r="M126" s="11">
        <f t="shared" ca="1" si="15"/>
        <v>218</v>
      </c>
      <c r="N126" s="11">
        <f t="shared" ca="1" si="15"/>
        <v>675</v>
      </c>
      <c r="O126" s="11">
        <f t="shared" ca="1" si="15"/>
        <v>649</v>
      </c>
      <c r="P126" s="11">
        <f t="shared" ca="1" si="15"/>
        <v>-66</v>
      </c>
      <c r="Q126" s="11">
        <f t="shared" ca="1" si="15"/>
        <v>122</v>
      </c>
      <c r="R126" s="11">
        <f t="shared" ca="1" si="15"/>
        <v>352</v>
      </c>
      <c r="S126" s="11">
        <f t="shared" ca="1" si="15"/>
        <v>531</v>
      </c>
      <c r="T126" s="11">
        <f t="shared" ca="1" si="15"/>
        <v>75</v>
      </c>
      <c r="U126" s="11">
        <f ca="1">IF($B$9=1,AVERAGE(Tabla1[[#This Row],[OCT]:[DIC]]),IF($B$9=2,AVERAGE(Tabla1[[#This Row],[JUL]:[DIC]]),AVERAGE(Tabla1[[#This Row],[ENE]:[DIC]])))</f>
        <v>319.33333333333331</v>
      </c>
      <c r="V126" s="11">
        <f ca="1">+Tabla1[[#This Row],[PROMEDIO VENTA (UNDS)]]/30</f>
        <v>10.644444444444444</v>
      </c>
      <c r="W126" s="11">
        <f ca="1">+Tabla1[[#This Row],[VENTA POR DÍA]]*Tabla1[[#This Row],[LEAD TIME (Días)]]</f>
        <v>170.3111111111111</v>
      </c>
      <c r="X126" s="11" t="str">
        <f>IF(Tabla1[[#This Row],[ABC]]="C","A PEDIDO","STOCK")</f>
        <v>STOCK</v>
      </c>
      <c r="Y126" s="11">
        <f ca="1">IF(Tabla1[[#This Row],[ABC]]="C",0,ROUNDUP(VLOOKUP(Tabla1[[#This Row],[ABC]],$F$11:$J$12,MATCH(Y$15,$F$10:$J$10,0),0)*Tabla1[[#This Row],[VENTA POR DÍA]],0))</f>
        <v>32</v>
      </c>
      <c r="Z126" s="11">
        <f ca="1">IF(Tabla1[[#This Row],[ABC]]="C",0,ROUNDUP(VLOOKUP(Tabla1[[#This Row],[ABC]],$F$11:$J$12,MATCH(Z$15,$F$10:$J$10,0),0)*Tabla1[[#This Row],[VENTA POR DÍA]],0))</f>
        <v>311</v>
      </c>
    </row>
    <row r="127" spans="2:26" x14ac:dyDescent="0.2">
      <c r="B127" s="2">
        <v>348899</v>
      </c>
      <c r="C127" s="2" t="s">
        <v>118</v>
      </c>
      <c r="D127" s="2" t="s">
        <v>5</v>
      </c>
      <c r="E127" s="3" t="s">
        <v>6</v>
      </c>
      <c r="F127" s="16">
        <f t="shared" ca="1" si="9"/>
        <v>36</v>
      </c>
      <c r="G127" s="17">
        <f t="shared" ca="1" si="10"/>
        <v>9</v>
      </c>
      <c r="H127" s="36" t="str">
        <f>IFERROR(VLOOKUP(Tabla1[[#This Row],[COD PRODUCTO]],Tabla13[#All],9,0),"C")</f>
        <v>B</v>
      </c>
      <c r="I127" s="11">
        <f t="shared" ca="1" si="15"/>
        <v>718</v>
      </c>
      <c r="J127" s="11">
        <f t="shared" ca="1" si="15"/>
        <v>711</v>
      </c>
      <c r="K127" s="11">
        <f t="shared" ca="1" si="15"/>
        <v>718</v>
      </c>
      <c r="L127" s="11">
        <f t="shared" ca="1" si="15"/>
        <v>445</v>
      </c>
      <c r="M127" s="11">
        <f t="shared" ca="1" si="15"/>
        <v>504</v>
      </c>
      <c r="N127" s="11">
        <f t="shared" ca="1" si="15"/>
        <v>142</v>
      </c>
      <c r="O127" s="11">
        <f t="shared" ca="1" si="15"/>
        <v>765</v>
      </c>
      <c r="P127" s="11">
        <f t="shared" ca="1" si="15"/>
        <v>-57</v>
      </c>
      <c r="Q127" s="11">
        <f t="shared" ca="1" si="15"/>
        <v>273</v>
      </c>
      <c r="R127" s="11">
        <f t="shared" ca="1" si="15"/>
        <v>183</v>
      </c>
      <c r="S127" s="11">
        <f t="shared" ca="1" si="15"/>
        <v>381</v>
      </c>
      <c r="T127" s="11">
        <f t="shared" ca="1" si="15"/>
        <v>171</v>
      </c>
      <c r="U127" s="11">
        <f ca="1">IF($B$9=1,AVERAGE(Tabla1[[#This Row],[OCT]:[DIC]]),IF($B$9=2,AVERAGE(Tabla1[[#This Row],[JUL]:[DIC]]),AVERAGE(Tabla1[[#This Row],[ENE]:[DIC]])))</f>
        <v>245</v>
      </c>
      <c r="V127" s="11">
        <f ca="1">+Tabla1[[#This Row],[PROMEDIO VENTA (UNDS)]]/30</f>
        <v>8.1666666666666661</v>
      </c>
      <c r="W127" s="11">
        <f ca="1">+Tabla1[[#This Row],[VENTA POR DÍA]]*Tabla1[[#This Row],[LEAD TIME (Días)]]</f>
        <v>73.5</v>
      </c>
      <c r="X127" s="11" t="str">
        <f>IF(Tabla1[[#This Row],[ABC]]="C","A PEDIDO","STOCK")</f>
        <v>STOCK</v>
      </c>
      <c r="Y127" s="11">
        <f ca="1">IF(Tabla1[[#This Row],[ABC]]="C",0,ROUNDUP(VLOOKUP(Tabla1[[#This Row],[ABC]],$F$11:$J$12,MATCH(Y$15,$F$10:$J$10,0),0)*Tabla1[[#This Row],[VENTA POR DÍA]],0))</f>
        <v>77</v>
      </c>
      <c r="Z127" s="11">
        <f ca="1">IF(Tabla1[[#This Row],[ABC]]="C",0,ROUNDUP(VLOOKUP(Tabla1[[#This Row],[ABC]],$F$11:$J$12,MATCH(Z$15,$F$10:$J$10,0),0)*Tabla1[[#This Row],[VENTA POR DÍA]],0))</f>
        <v>187</v>
      </c>
    </row>
    <row r="128" spans="2:26" x14ac:dyDescent="0.2">
      <c r="B128" s="2">
        <v>348780</v>
      </c>
      <c r="C128" s="2" t="s">
        <v>119</v>
      </c>
      <c r="D128" s="2" t="s">
        <v>5</v>
      </c>
      <c r="E128" s="3" t="s">
        <v>6</v>
      </c>
      <c r="F128" s="16">
        <f t="shared" ca="1" si="9"/>
        <v>33</v>
      </c>
      <c r="G128" s="17">
        <f t="shared" ca="1" si="10"/>
        <v>19</v>
      </c>
      <c r="H128" s="36" t="str">
        <f>IFERROR(VLOOKUP(Tabla1[[#This Row],[COD PRODUCTO]],Tabla13[#All],9,0),"C")</f>
        <v>A</v>
      </c>
      <c r="I128" s="11">
        <f t="shared" ca="1" si="15"/>
        <v>977</v>
      </c>
      <c r="J128" s="11">
        <f t="shared" ca="1" si="15"/>
        <v>12</v>
      </c>
      <c r="K128" s="11">
        <f t="shared" ca="1" si="15"/>
        <v>839</v>
      </c>
      <c r="L128" s="11">
        <f t="shared" ca="1" si="15"/>
        <v>168</v>
      </c>
      <c r="M128" s="11">
        <f t="shared" ca="1" si="15"/>
        <v>443</v>
      </c>
      <c r="N128" s="11">
        <f t="shared" ca="1" si="15"/>
        <v>3</v>
      </c>
      <c r="O128" s="11">
        <f t="shared" ca="1" si="15"/>
        <v>994</v>
      </c>
      <c r="P128" s="11">
        <f t="shared" ca="1" si="15"/>
        <v>285</v>
      </c>
      <c r="Q128" s="11">
        <f t="shared" ca="1" si="15"/>
        <v>560</v>
      </c>
      <c r="R128" s="11">
        <f t="shared" ca="1" si="15"/>
        <v>591</v>
      </c>
      <c r="S128" s="11">
        <f t="shared" ca="1" si="15"/>
        <v>292</v>
      </c>
      <c r="T128" s="11">
        <f t="shared" ca="1" si="15"/>
        <v>408</v>
      </c>
      <c r="U128" s="11">
        <f ca="1">IF($B$9=1,AVERAGE(Tabla1[[#This Row],[OCT]:[DIC]]),IF($B$9=2,AVERAGE(Tabla1[[#This Row],[JUL]:[DIC]]),AVERAGE(Tabla1[[#This Row],[ENE]:[DIC]])))</f>
        <v>430.33333333333331</v>
      </c>
      <c r="V128" s="11">
        <f ca="1">+Tabla1[[#This Row],[PROMEDIO VENTA (UNDS)]]/30</f>
        <v>14.344444444444443</v>
      </c>
      <c r="W128" s="11">
        <f ca="1">+Tabla1[[#This Row],[VENTA POR DÍA]]*Tabla1[[#This Row],[LEAD TIME (Días)]]</f>
        <v>272.54444444444442</v>
      </c>
      <c r="X128" s="11" t="str">
        <f>IF(Tabla1[[#This Row],[ABC]]="C","A PEDIDO","STOCK")</f>
        <v>STOCK</v>
      </c>
      <c r="Y128" s="11">
        <f ca="1">IF(Tabla1[[#This Row],[ABC]]="C",0,ROUNDUP(VLOOKUP(Tabla1[[#This Row],[ABC]],$F$11:$J$12,MATCH(Y$15,$F$10:$J$10,0),0)*Tabla1[[#This Row],[VENTA POR DÍA]],0))</f>
        <v>43</v>
      </c>
      <c r="Z128" s="11">
        <f ca="1">IF(Tabla1[[#This Row],[ABC]]="C",0,ROUNDUP(VLOOKUP(Tabla1[[#This Row],[ABC]],$F$11:$J$12,MATCH(Z$15,$F$10:$J$10,0),0)*Tabla1[[#This Row],[VENTA POR DÍA]],0))</f>
        <v>419</v>
      </c>
    </row>
    <row r="129" spans="2:26" x14ac:dyDescent="0.2">
      <c r="B129" s="2">
        <v>348793</v>
      </c>
      <c r="C129" s="2" t="s">
        <v>120</v>
      </c>
      <c r="D129" s="2" t="s">
        <v>5</v>
      </c>
      <c r="E129" s="3" t="s">
        <v>6</v>
      </c>
      <c r="F129" s="16">
        <f t="shared" ca="1" si="9"/>
        <v>22</v>
      </c>
      <c r="G129" s="17">
        <f t="shared" ca="1" si="10"/>
        <v>8</v>
      </c>
      <c r="H129" s="36" t="str">
        <f>IFERROR(VLOOKUP(Tabla1[[#This Row],[COD PRODUCTO]],Tabla13[#All],9,0),"C")</f>
        <v>B</v>
      </c>
      <c r="I129" s="11">
        <f t="shared" ca="1" si="15"/>
        <v>971</v>
      </c>
      <c r="J129" s="11">
        <f t="shared" ca="1" si="15"/>
        <v>111</v>
      </c>
      <c r="K129" s="11">
        <f t="shared" ca="1" si="15"/>
        <v>918</v>
      </c>
      <c r="L129" s="11">
        <f t="shared" ca="1" si="15"/>
        <v>664</v>
      </c>
      <c r="M129" s="11">
        <f t="shared" ca="1" si="15"/>
        <v>576</v>
      </c>
      <c r="N129" s="11">
        <f t="shared" ca="1" si="15"/>
        <v>785</v>
      </c>
      <c r="O129" s="11">
        <f t="shared" ca="1" si="15"/>
        <v>720</v>
      </c>
      <c r="P129" s="11">
        <f t="shared" ca="1" si="15"/>
        <v>331</v>
      </c>
      <c r="Q129" s="11">
        <f t="shared" ca="1" si="15"/>
        <v>636</v>
      </c>
      <c r="R129" s="11">
        <f t="shared" ca="1" si="15"/>
        <v>653</v>
      </c>
      <c r="S129" s="11">
        <f t="shared" ca="1" si="15"/>
        <v>-36</v>
      </c>
      <c r="T129" s="11">
        <f t="shared" ca="1" si="15"/>
        <v>978</v>
      </c>
      <c r="U129" s="11">
        <f ca="1">IF($B$9=1,AVERAGE(Tabla1[[#This Row],[OCT]:[DIC]]),IF($B$9=2,AVERAGE(Tabla1[[#This Row],[JUL]:[DIC]]),AVERAGE(Tabla1[[#This Row],[ENE]:[DIC]])))</f>
        <v>531.66666666666663</v>
      </c>
      <c r="V129" s="11">
        <f ca="1">+Tabla1[[#This Row],[PROMEDIO VENTA (UNDS)]]/30</f>
        <v>17.722222222222221</v>
      </c>
      <c r="W129" s="11">
        <f ca="1">+Tabla1[[#This Row],[VENTA POR DÍA]]*Tabla1[[#This Row],[LEAD TIME (Días)]]</f>
        <v>141.77777777777777</v>
      </c>
      <c r="X129" s="11" t="str">
        <f>IF(Tabla1[[#This Row],[ABC]]="C","A PEDIDO","STOCK")</f>
        <v>STOCK</v>
      </c>
      <c r="Y129" s="11">
        <f ca="1">IF(Tabla1[[#This Row],[ABC]]="C",0,ROUNDUP(VLOOKUP(Tabla1[[#This Row],[ABC]],$F$11:$J$12,MATCH(Y$15,$F$10:$J$10,0),0)*Tabla1[[#This Row],[VENTA POR DÍA]],0))</f>
        <v>167</v>
      </c>
      <c r="Z129" s="11">
        <f ca="1">IF(Tabla1[[#This Row],[ABC]]="C",0,ROUNDUP(VLOOKUP(Tabla1[[#This Row],[ABC]],$F$11:$J$12,MATCH(Z$15,$F$10:$J$10,0),0)*Tabla1[[#This Row],[VENTA POR DÍA]],0))</f>
        <v>404</v>
      </c>
    </row>
    <row r="130" spans="2:26" x14ac:dyDescent="0.2">
      <c r="B130" s="2">
        <v>348847</v>
      </c>
      <c r="C130" s="2" t="s">
        <v>121</v>
      </c>
      <c r="D130" s="2" t="s">
        <v>5</v>
      </c>
      <c r="E130" s="3" t="s">
        <v>6</v>
      </c>
      <c r="F130" s="16">
        <f t="shared" ca="1" si="9"/>
        <v>44</v>
      </c>
      <c r="G130" s="17">
        <f t="shared" ca="1" si="10"/>
        <v>12</v>
      </c>
      <c r="H130" s="36" t="str">
        <f>IFERROR(VLOOKUP(Tabla1[[#This Row],[COD PRODUCTO]],Tabla13[#All],9,0),"C")</f>
        <v>C</v>
      </c>
      <c r="I130" s="11">
        <f t="shared" ca="1" si="15"/>
        <v>898</v>
      </c>
      <c r="J130" s="11">
        <f t="shared" ca="1" si="15"/>
        <v>355</v>
      </c>
      <c r="K130" s="11">
        <f t="shared" ca="1" si="15"/>
        <v>-39</v>
      </c>
      <c r="L130" s="11">
        <f t="shared" ca="1" si="15"/>
        <v>946</v>
      </c>
      <c r="M130" s="11">
        <f t="shared" ca="1" si="15"/>
        <v>86</v>
      </c>
      <c r="N130" s="11">
        <f t="shared" ca="1" si="15"/>
        <v>584</v>
      </c>
      <c r="O130" s="11">
        <f t="shared" ca="1" si="15"/>
        <v>35</v>
      </c>
      <c r="P130" s="11">
        <f t="shared" ca="1" si="15"/>
        <v>605</v>
      </c>
      <c r="Q130" s="11">
        <f t="shared" ca="1" si="15"/>
        <v>663</v>
      </c>
      <c r="R130" s="11">
        <f t="shared" ca="1" si="15"/>
        <v>256</v>
      </c>
      <c r="S130" s="11">
        <f t="shared" ca="1" si="15"/>
        <v>624</v>
      </c>
      <c r="T130" s="11">
        <f t="shared" ca="1" si="15"/>
        <v>-22</v>
      </c>
      <c r="U130" s="11">
        <f ca="1">IF($B$9=1,AVERAGE(Tabla1[[#This Row],[OCT]:[DIC]]),IF($B$9=2,AVERAGE(Tabla1[[#This Row],[JUL]:[DIC]]),AVERAGE(Tabla1[[#This Row],[ENE]:[DIC]])))</f>
        <v>286</v>
      </c>
      <c r="V130" s="11">
        <f ca="1">+Tabla1[[#This Row],[PROMEDIO VENTA (UNDS)]]/30</f>
        <v>9.5333333333333332</v>
      </c>
      <c r="W130" s="11">
        <f ca="1">+Tabla1[[#This Row],[VENTA POR DÍA]]*Tabla1[[#This Row],[LEAD TIME (Días)]]</f>
        <v>114.4</v>
      </c>
      <c r="X130" s="11" t="str">
        <f>IF(Tabla1[[#This Row],[ABC]]="C","A PEDIDO","STOCK")</f>
        <v>A PEDIDO</v>
      </c>
      <c r="Y130" s="11">
        <f>IF(Tabla1[[#This Row],[ABC]]="C",0,ROUNDUP(VLOOKUP(Tabla1[[#This Row],[ABC]],$F$11:$J$12,MATCH(Y$15,$F$10:$J$10,0),0)*Tabla1[[#This Row],[VENTA POR DÍA]],0))</f>
        <v>0</v>
      </c>
      <c r="Z130" s="11">
        <f>IF(Tabla1[[#This Row],[ABC]]="C",0,ROUNDUP(VLOOKUP(Tabla1[[#This Row],[ABC]],$F$11:$J$12,MATCH(Z$15,$F$10:$J$10,0),0)*Tabla1[[#This Row],[VENTA POR DÍA]],0))</f>
        <v>0</v>
      </c>
    </row>
    <row r="131" spans="2:26" x14ac:dyDescent="0.2">
      <c r="B131" s="2">
        <v>348837</v>
      </c>
      <c r="C131" s="2" t="s">
        <v>122</v>
      </c>
      <c r="D131" s="2" t="s">
        <v>5</v>
      </c>
      <c r="E131" s="3" t="s">
        <v>6</v>
      </c>
      <c r="F131" s="16">
        <f t="shared" ca="1" si="9"/>
        <v>17</v>
      </c>
      <c r="G131" s="17">
        <f t="shared" ca="1" si="10"/>
        <v>18</v>
      </c>
      <c r="H131" s="36" t="str">
        <f>IFERROR(VLOOKUP(Tabla1[[#This Row],[COD PRODUCTO]],Tabla13[#All],9,0),"C")</f>
        <v>A</v>
      </c>
      <c r="I131" s="11">
        <f t="shared" ca="1" si="15"/>
        <v>706</v>
      </c>
      <c r="J131" s="11">
        <f t="shared" ca="1" si="15"/>
        <v>126</v>
      </c>
      <c r="K131" s="11">
        <f t="shared" ca="1" si="15"/>
        <v>-82</v>
      </c>
      <c r="L131" s="11">
        <f t="shared" ca="1" si="15"/>
        <v>960</v>
      </c>
      <c r="M131" s="11">
        <f t="shared" ca="1" si="15"/>
        <v>54</v>
      </c>
      <c r="N131" s="11">
        <f t="shared" ca="1" si="15"/>
        <v>638</v>
      </c>
      <c r="O131" s="11">
        <f t="shared" ca="1" si="15"/>
        <v>424</v>
      </c>
      <c r="P131" s="11">
        <f t="shared" ca="1" si="15"/>
        <v>635</v>
      </c>
      <c r="Q131" s="11">
        <f t="shared" ca="1" si="15"/>
        <v>-44</v>
      </c>
      <c r="R131" s="11">
        <f t="shared" ca="1" si="15"/>
        <v>52</v>
      </c>
      <c r="S131" s="11">
        <f t="shared" ca="1" si="15"/>
        <v>979</v>
      </c>
      <c r="T131" s="11">
        <f t="shared" ca="1" si="15"/>
        <v>384</v>
      </c>
      <c r="U131" s="11">
        <f ca="1">IF($B$9=1,AVERAGE(Tabla1[[#This Row],[OCT]:[DIC]]),IF($B$9=2,AVERAGE(Tabla1[[#This Row],[JUL]:[DIC]]),AVERAGE(Tabla1[[#This Row],[ENE]:[DIC]])))</f>
        <v>471.66666666666669</v>
      </c>
      <c r="V131" s="11">
        <f ca="1">+Tabla1[[#This Row],[PROMEDIO VENTA (UNDS)]]/30</f>
        <v>15.722222222222223</v>
      </c>
      <c r="W131" s="11">
        <f ca="1">+Tabla1[[#This Row],[VENTA POR DÍA]]*Tabla1[[#This Row],[LEAD TIME (Días)]]</f>
        <v>283</v>
      </c>
      <c r="X131" s="11" t="str">
        <f>IF(Tabla1[[#This Row],[ABC]]="C","A PEDIDO","STOCK")</f>
        <v>STOCK</v>
      </c>
      <c r="Y131" s="11">
        <f ca="1">IF(Tabla1[[#This Row],[ABC]]="C",0,ROUNDUP(VLOOKUP(Tabla1[[#This Row],[ABC]],$F$11:$J$12,MATCH(Y$15,$F$10:$J$10,0),0)*Tabla1[[#This Row],[VENTA POR DÍA]],0))</f>
        <v>47</v>
      </c>
      <c r="Z131" s="11">
        <f ca="1">IF(Tabla1[[#This Row],[ABC]]="C",0,ROUNDUP(VLOOKUP(Tabla1[[#This Row],[ABC]],$F$11:$J$12,MATCH(Z$15,$F$10:$J$10,0),0)*Tabla1[[#This Row],[VENTA POR DÍA]],0))</f>
        <v>459</v>
      </c>
    </row>
    <row r="132" spans="2:26" x14ac:dyDescent="0.2">
      <c r="B132" s="2">
        <v>348813</v>
      </c>
      <c r="C132" s="2" t="s">
        <v>130</v>
      </c>
      <c r="D132" s="2" t="s">
        <v>5</v>
      </c>
      <c r="E132" s="3" t="s">
        <v>6</v>
      </c>
      <c r="F132" s="16">
        <f t="shared" ca="1" si="9"/>
        <v>43</v>
      </c>
      <c r="G132" s="17">
        <f t="shared" ca="1" si="10"/>
        <v>5</v>
      </c>
      <c r="H132" s="36" t="str">
        <f>IFERROR(VLOOKUP(Tabla1[[#This Row],[COD PRODUCTO]],Tabla13[#All],9,0),"C")</f>
        <v>A</v>
      </c>
      <c r="I132" s="11">
        <f t="shared" ca="1" si="15"/>
        <v>122</v>
      </c>
      <c r="J132" s="11">
        <f t="shared" ca="1" si="15"/>
        <v>169</v>
      </c>
      <c r="K132" s="11">
        <f t="shared" ca="1" si="15"/>
        <v>774</v>
      </c>
      <c r="L132" s="11">
        <f t="shared" ca="1" si="15"/>
        <v>270</v>
      </c>
      <c r="M132" s="11">
        <f t="shared" ca="1" si="15"/>
        <v>446</v>
      </c>
      <c r="N132" s="11">
        <f t="shared" ca="1" si="15"/>
        <v>42</v>
      </c>
      <c r="O132" s="11">
        <f t="shared" ca="1" si="15"/>
        <v>612</v>
      </c>
      <c r="P132" s="11">
        <f t="shared" ca="1" si="15"/>
        <v>950</v>
      </c>
      <c r="Q132" s="11">
        <f t="shared" ca="1" si="15"/>
        <v>942</v>
      </c>
      <c r="R132" s="11">
        <f t="shared" ca="1" si="15"/>
        <v>-83</v>
      </c>
      <c r="S132" s="11">
        <f t="shared" ca="1" si="15"/>
        <v>716</v>
      </c>
      <c r="T132" s="11">
        <f t="shared" ca="1" si="15"/>
        <v>531</v>
      </c>
      <c r="U132" s="11">
        <f ca="1">IF($B$9=1,AVERAGE(Tabla1[[#This Row],[OCT]:[DIC]]),IF($B$9=2,AVERAGE(Tabla1[[#This Row],[JUL]:[DIC]]),AVERAGE(Tabla1[[#This Row],[ENE]:[DIC]])))</f>
        <v>388</v>
      </c>
      <c r="V132" s="11">
        <f ca="1">+Tabla1[[#This Row],[PROMEDIO VENTA (UNDS)]]/30</f>
        <v>12.933333333333334</v>
      </c>
      <c r="W132" s="11">
        <f ca="1">+Tabla1[[#This Row],[VENTA POR DÍA]]*Tabla1[[#This Row],[LEAD TIME (Días)]]</f>
        <v>64.666666666666671</v>
      </c>
      <c r="X132" s="11" t="str">
        <f>IF(Tabla1[[#This Row],[ABC]]="C","A PEDIDO","STOCK")</f>
        <v>STOCK</v>
      </c>
      <c r="Y132" s="11">
        <f ca="1">IF(Tabla1[[#This Row],[ABC]]="C",0,ROUNDUP(VLOOKUP(Tabla1[[#This Row],[ABC]],$F$11:$J$12,MATCH(Y$15,$F$10:$J$10,0),0)*Tabla1[[#This Row],[VENTA POR DÍA]],0))</f>
        <v>39</v>
      </c>
      <c r="Z132" s="11">
        <f ca="1">IF(Tabla1[[#This Row],[ABC]]="C",0,ROUNDUP(VLOOKUP(Tabla1[[#This Row],[ABC]],$F$11:$J$12,MATCH(Z$15,$F$10:$J$10,0),0)*Tabla1[[#This Row],[VENTA POR DÍA]],0))</f>
        <v>378</v>
      </c>
    </row>
    <row r="133" spans="2:26" x14ac:dyDescent="0.2">
      <c r="B133" s="2">
        <v>348387</v>
      </c>
      <c r="C133" s="2" t="s">
        <v>131</v>
      </c>
      <c r="D133" s="2" t="s">
        <v>5</v>
      </c>
      <c r="E133" s="3" t="s">
        <v>6</v>
      </c>
      <c r="F133" s="16">
        <f t="shared" ca="1" si="9"/>
        <v>44</v>
      </c>
      <c r="G133" s="17">
        <f t="shared" ca="1" si="10"/>
        <v>28</v>
      </c>
      <c r="H133" s="36" t="str">
        <f>IFERROR(VLOOKUP(Tabla1[[#This Row],[COD PRODUCTO]],Tabla13[#All],9,0),"C")</f>
        <v>C</v>
      </c>
      <c r="I133" s="11">
        <f t="shared" ca="1" si="15"/>
        <v>650</v>
      </c>
      <c r="J133" s="11">
        <f t="shared" ca="1" si="15"/>
        <v>37</v>
      </c>
      <c r="K133" s="11">
        <f t="shared" ca="1" si="15"/>
        <v>817</v>
      </c>
      <c r="L133" s="11">
        <f t="shared" ca="1" si="15"/>
        <v>454</v>
      </c>
      <c r="M133" s="11">
        <f t="shared" ca="1" si="15"/>
        <v>159</v>
      </c>
      <c r="N133" s="11">
        <f t="shared" ca="1" si="15"/>
        <v>48</v>
      </c>
      <c r="O133" s="11">
        <f t="shared" ca="1" si="15"/>
        <v>482</v>
      </c>
      <c r="P133" s="11">
        <f t="shared" ca="1" si="15"/>
        <v>410</v>
      </c>
      <c r="Q133" s="11">
        <f t="shared" ca="1" si="15"/>
        <v>312</v>
      </c>
      <c r="R133" s="11">
        <f t="shared" ca="1" si="15"/>
        <v>711</v>
      </c>
      <c r="S133" s="11">
        <f t="shared" ca="1" si="15"/>
        <v>563</v>
      </c>
      <c r="T133" s="11">
        <f t="shared" ca="1" si="15"/>
        <v>218</v>
      </c>
      <c r="U133" s="11">
        <f ca="1">IF($B$9=1,AVERAGE(Tabla1[[#This Row],[OCT]:[DIC]]),IF($B$9=2,AVERAGE(Tabla1[[#This Row],[JUL]:[DIC]]),AVERAGE(Tabla1[[#This Row],[ENE]:[DIC]])))</f>
        <v>497.33333333333331</v>
      </c>
      <c r="V133" s="11">
        <f ca="1">+Tabla1[[#This Row],[PROMEDIO VENTA (UNDS)]]/30</f>
        <v>16.577777777777776</v>
      </c>
      <c r="W133" s="11">
        <f ca="1">+Tabla1[[#This Row],[VENTA POR DÍA]]*Tabla1[[#This Row],[LEAD TIME (Días)]]</f>
        <v>464.17777777777769</v>
      </c>
      <c r="X133" s="11" t="str">
        <f>IF(Tabla1[[#This Row],[ABC]]="C","A PEDIDO","STOCK")</f>
        <v>A PEDIDO</v>
      </c>
      <c r="Y133" s="11">
        <f>IF(Tabla1[[#This Row],[ABC]]="C",0,ROUNDUP(VLOOKUP(Tabla1[[#This Row],[ABC]],$F$11:$J$12,MATCH(Y$15,$F$10:$J$10,0),0)*Tabla1[[#This Row],[VENTA POR DÍA]],0))</f>
        <v>0</v>
      </c>
      <c r="Z133" s="11">
        <f>IF(Tabla1[[#This Row],[ABC]]="C",0,ROUNDUP(VLOOKUP(Tabla1[[#This Row],[ABC]],$F$11:$J$12,MATCH(Z$15,$F$10:$J$10,0),0)*Tabla1[[#This Row],[VENTA POR DÍA]],0))</f>
        <v>0</v>
      </c>
    </row>
    <row r="134" spans="2:26" x14ac:dyDescent="0.2">
      <c r="B134" s="2">
        <v>348381</v>
      </c>
      <c r="C134" s="2" t="s">
        <v>153</v>
      </c>
      <c r="D134" s="2" t="s">
        <v>5</v>
      </c>
      <c r="E134" s="3" t="s">
        <v>6</v>
      </c>
      <c r="F134" s="16">
        <f t="shared" ca="1" si="9"/>
        <v>12</v>
      </c>
      <c r="G134" s="17">
        <f t="shared" ca="1" si="10"/>
        <v>14</v>
      </c>
      <c r="H134" s="36" t="str">
        <f>IFERROR(VLOOKUP(Tabla1[[#This Row],[COD PRODUCTO]],Tabla13[#All],9,0),"C")</f>
        <v>C</v>
      </c>
      <c r="I134" s="11">
        <f t="shared" ca="1" si="15"/>
        <v>234</v>
      </c>
      <c r="J134" s="11">
        <f t="shared" ca="1" si="15"/>
        <v>870</v>
      </c>
      <c r="K134" s="11">
        <f t="shared" ca="1" si="15"/>
        <v>470</v>
      </c>
      <c r="L134" s="11">
        <f t="shared" ca="1" si="15"/>
        <v>443</v>
      </c>
      <c r="M134" s="11">
        <f t="shared" ca="1" si="15"/>
        <v>-84</v>
      </c>
      <c r="N134" s="11">
        <f t="shared" ca="1" si="15"/>
        <v>882</v>
      </c>
      <c r="O134" s="11">
        <f t="shared" ca="1" si="15"/>
        <v>465</v>
      </c>
      <c r="P134" s="11">
        <f t="shared" ca="1" si="15"/>
        <v>411</v>
      </c>
      <c r="Q134" s="11">
        <f t="shared" ca="1" si="15"/>
        <v>548</v>
      </c>
      <c r="R134" s="11">
        <f t="shared" ca="1" si="15"/>
        <v>977</v>
      </c>
      <c r="S134" s="11">
        <f t="shared" ca="1" si="15"/>
        <v>746</v>
      </c>
      <c r="T134" s="11">
        <f t="shared" ca="1" si="15"/>
        <v>238</v>
      </c>
      <c r="U134" s="11">
        <f ca="1">IF($B$9=1,AVERAGE(Tabla1[[#This Row],[OCT]:[DIC]]),IF($B$9=2,AVERAGE(Tabla1[[#This Row],[JUL]:[DIC]]),AVERAGE(Tabla1[[#This Row],[ENE]:[DIC]])))</f>
        <v>653.66666666666663</v>
      </c>
      <c r="V134" s="11">
        <f ca="1">+Tabla1[[#This Row],[PROMEDIO VENTA (UNDS)]]/30</f>
        <v>21.788888888888888</v>
      </c>
      <c r="W134" s="11">
        <f ca="1">+Tabla1[[#This Row],[VENTA POR DÍA]]*Tabla1[[#This Row],[LEAD TIME (Días)]]</f>
        <v>305.04444444444442</v>
      </c>
      <c r="X134" s="11" t="str">
        <f>IF(Tabla1[[#This Row],[ABC]]="C","A PEDIDO","STOCK")</f>
        <v>A PEDIDO</v>
      </c>
      <c r="Y134" s="11">
        <f>IF(Tabla1[[#This Row],[ABC]]="C",0,ROUNDUP(VLOOKUP(Tabla1[[#This Row],[ABC]],$F$11:$J$12,MATCH(Y$15,$F$10:$J$10,0),0)*Tabla1[[#This Row],[VENTA POR DÍA]],0))</f>
        <v>0</v>
      </c>
      <c r="Z134" s="11">
        <f>IF(Tabla1[[#This Row],[ABC]]="C",0,ROUNDUP(VLOOKUP(Tabla1[[#This Row],[ABC]],$F$11:$J$12,MATCH(Z$15,$F$10:$J$10,0),0)*Tabla1[[#This Row],[VENTA POR DÍA]],0))</f>
        <v>0</v>
      </c>
    </row>
    <row r="135" spans="2:26" x14ac:dyDescent="0.2">
      <c r="B135" s="2">
        <v>348777</v>
      </c>
      <c r="C135" s="2" t="s">
        <v>159</v>
      </c>
      <c r="D135" s="2" t="s">
        <v>5</v>
      </c>
      <c r="E135" s="3" t="s">
        <v>6</v>
      </c>
      <c r="F135" s="16">
        <f t="shared" ca="1" si="9"/>
        <v>29</v>
      </c>
      <c r="G135" s="17">
        <f t="shared" ca="1" si="10"/>
        <v>11</v>
      </c>
      <c r="H135" s="36" t="str">
        <f>IFERROR(VLOOKUP(Tabla1[[#This Row],[COD PRODUCTO]],Tabla13[#All],9,0),"C")</f>
        <v>C</v>
      </c>
      <c r="I135" s="11">
        <f t="shared" ca="1" si="15"/>
        <v>753</v>
      </c>
      <c r="J135" s="11">
        <f t="shared" ca="1" si="15"/>
        <v>485</v>
      </c>
      <c r="K135" s="11">
        <f t="shared" ca="1" si="15"/>
        <v>103</v>
      </c>
      <c r="L135" s="11">
        <f t="shared" ca="1" si="15"/>
        <v>357</v>
      </c>
      <c r="M135" s="11">
        <f t="shared" ca="1" si="15"/>
        <v>661</v>
      </c>
      <c r="N135" s="11">
        <f t="shared" ca="1" si="15"/>
        <v>302</v>
      </c>
      <c r="O135" s="11">
        <f t="shared" ca="1" si="15"/>
        <v>8</v>
      </c>
      <c r="P135" s="11">
        <f t="shared" ca="1" si="15"/>
        <v>497</v>
      </c>
      <c r="Q135" s="11">
        <f t="shared" ca="1" si="15"/>
        <v>527</v>
      </c>
      <c r="R135" s="11">
        <f t="shared" ca="1" si="15"/>
        <v>-24</v>
      </c>
      <c r="S135" s="11">
        <f t="shared" ca="1" si="15"/>
        <v>983</v>
      </c>
      <c r="T135" s="11">
        <f t="shared" ca="1" si="15"/>
        <v>101</v>
      </c>
      <c r="U135" s="11">
        <f ca="1">IF($B$9=1,AVERAGE(Tabla1[[#This Row],[OCT]:[DIC]]),IF($B$9=2,AVERAGE(Tabla1[[#This Row],[JUL]:[DIC]]),AVERAGE(Tabla1[[#This Row],[ENE]:[DIC]])))</f>
        <v>353.33333333333331</v>
      </c>
      <c r="V135" s="11">
        <f ca="1">+Tabla1[[#This Row],[PROMEDIO VENTA (UNDS)]]/30</f>
        <v>11.777777777777777</v>
      </c>
      <c r="W135" s="11">
        <f ca="1">+Tabla1[[#This Row],[VENTA POR DÍA]]*Tabla1[[#This Row],[LEAD TIME (Días)]]</f>
        <v>129.55555555555554</v>
      </c>
      <c r="X135" s="11" t="str">
        <f>IF(Tabla1[[#This Row],[ABC]]="C","A PEDIDO","STOCK")</f>
        <v>A PEDIDO</v>
      </c>
      <c r="Y135" s="11">
        <f>IF(Tabla1[[#This Row],[ABC]]="C",0,ROUNDUP(VLOOKUP(Tabla1[[#This Row],[ABC]],$F$11:$J$12,MATCH(Y$15,$F$10:$J$10,0),0)*Tabla1[[#This Row],[VENTA POR DÍA]],0))</f>
        <v>0</v>
      </c>
      <c r="Z135" s="11">
        <f>IF(Tabla1[[#This Row],[ABC]]="C",0,ROUNDUP(VLOOKUP(Tabla1[[#This Row],[ABC]],$F$11:$J$12,MATCH(Z$15,$F$10:$J$10,0),0)*Tabla1[[#This Row],[VENTA POR DÍA]],0))</f>
        <v>0</v>
      </c>
    </row>
    <row r="136" spans="2:26" x14ac:dyDescent="0.2">
      <c r="B136" s="2">
        <v>348862</v>
      </c>
      <c r="C136" s="2" t="s">
        <v>171</v>
      </c>
      <c r="D136" s="2" t="s">
        <v>5</v>
      </c>
      <c r="E136" s="3" t="s">
        <v>6</v>
      </c>
      <c r="F136" s="16">
        <f t="shared" ca="1" si="9"/>
        <v>35</v>
      </c>
      <c r="G136" s="17">
        <f t="shared" ca="1" si="10"/>
        <v>30</v>
      </c>
      <c r="H136" s="36" t="str">
        <f>IFERROR(VLOOKUP(Tabla1[[#This Row],[COD PRODUCTO]],Tabla13[#All],9,0),"C")</f>
        <v>B</v>
      </c>
      <c r="I136" s="11">
        <f t="shared" ref="I136:T145" ca="1" si="16">RANDBETWEEN(-100,1000)</f>
        <v>635</v>
      </c>
      <c r="J136" s="11">
        <f t="shared" ca="1" si="16"/>
        <v>947</v>
      </c>
      <c r="K136" s="11">
        <f t="shared" ca="1" si="16"/>
        <v>-78</v>
      </c>
      <c r="L136" s="11">
        <f t="shared" ca="1" si="16"/>
        <v>344</v>
      </c>
      <c r="M136" s="11">
        <f t="shared" ca="1" si="16"/>
        <v>635</v>
      </c>
      <c r="N136" s="11">
        <f t="shared" ca="1" si="16"/>
        <v>688</v>
      </c>
      <c r="O136" s="11">
        <f t="shared" ca="1" si="16"/>
        <v>929</v>
      </c>
      <c r="P136" s="11">
        <f t="shared" ca="1" si="16"/>
        <v>-22</v>
      </c>
      <c r="Q136" s="11">
        <f t="shared" ca="1" si="16"/>
        <v>651</v>
      </c>
      <c r="R136" s="11">
        <f t="shared" ca="1" si="16"/>
        <v>720</v>
      </c>
      <c r="S136" s="11">
        <f t="shared" ca="1" si="16"/>
        <v>111</v>
      </c>
      <c r="T136" s="11">
        <f t="shared" ca="1" si="16"/>
        <v>973</v>
      </c>
      <c r="U136" s="11">
        <f ca="1">IF($B$9=1,AVERAGE(Tabla1[[#This Row],[OCT]:[DIC]]),IF($B$9=2,AVERAGE(Tabla1[[#This Row],[JUL]:[DIC]]),AVERAGE(Tabla1[[#This Row],[ENE]:[DIC]])))</f>
        <v>601.33333333333337</v>
      </c>
      <c r="V136" s="11">
        <f ca="1">+Tabla1[[#This Row],[PROMEDIO VENTA (UNDS)]]/30</f>
        <v>20.044444444444444</v>
      </c>
      <c r="W136" s="11">
        <f ca="1">+Tabla1[[#This Row],[VENTA POR DÍA]]*Tabla1[[#This Row],[LEAD TIME (Días)]]</f>
        <v>601.33333333333337</v>
      </c>
      <c r="X136" s="11" t="str">
        <f>IF(Tabla1[[#This Row],[ABC]]="C","A PEDIDO","STOCK")</f>
        <v>STOCK</v>
      </c>
      <c r="Y136" s="11">
        <f ca="1">IF(Tabla1[[#This Row],[ABC]]="C",0,ROUNDUP(VLOOKUP(Tabla1[[#This Row],[ABC]],$F$11:$J$12,MATCH(Y$15,$F$10:$J$10,0),0)*Tabla1[[#This Row],[VENTA POR DÍA]],0))</f>
        <v>188</v>
      </c>
      <c r="Z136" s="11">
        <f ca="1">IF(Tabla1[[#This Row],[ABC]]="C",0,ROUNDUP(VLOOKUP(Tabla1[[#This Row],[ABC]],$F$11:$J$12,MATCH(Z$15,$F$10:$J$10,0),0)*Tabla1[[#This Row],[VENTA POR DÍA]],0))</f>
        <v>457</v>
      </c>
    </row>
    <row r="137" spans="2:26" x14ac:dyDescent="0.2">
      <c r="B137" s="2">
        <v>348367</v>
      </c>
      <c r="C137" s="2" t="s">
        <v>180</v>
      </c>
      <c r="D137" s="2" t="s">
        <v>5</v>
      </c>
      <c r="E137" s="3" t="s">
        <v>6</v>
      </c>
      <c r="F137" s="16">
        <f t="shared" ca="1" si="9"/>
        <v>7</v>
      </c>
      <c r="G137" s="17">
        <f t="shared" ca="1" si="10"/>
        <v>26</v>
      </c>
      <c r="H137" s="36" t="str">
        <f>IFERROR(VLOOKUP(Tabla1[[#This Row],[COD PRODUCTO]],Tabla13[#All],9,0),"C")</f>
        <v>B</v>
      </c>
      <c r="I137" s="11">
        <f t="shared" ca="1" si="16"/>
        <v>400</v>
      </c>
      <c r="J137" s="11">
        <f t="shared" ca="1" si="16"/>
        <v>-59</v>
      </c>
      <c r="K137" s="11">
        <f t="shared" ca="1" si="16"/>
        <v>410</v>
      </c>
      <c r="L137" s="11">
        <f t="shared" ca="1" si="16"/>
        <v>561</v>
      </c>
      <c r="M137" s="11">
        <f t="shared" ca="1" si="16"/>
        <v>259</v>
      </c>
      <c r="N137" s="11">
        <f t="shared" ca="1" si="16"/>
        <v>954</v>
      </c>
      <c r="O137" s="11">
        <f t="shared" ca="1" si="16"/>
        <v>746</v>
      </c>
      <c r="P137" s="11">
        <f t="shared" ca="1" si="16"/>
        <v>781</v>
      </c>
      <c r="Q137" s="11">
        <f t="shared" ca="1" si="16"/>
        <v>597</v>
      </c>
      <c r="R137" s="11">
        <f t="shared" ca="1" si="16"/>
        <v>567</v>
      </c>
      <c r="S137" s="11">
        <f t="shared" ca="1" si="16"/>
        <v>197</v>
      </c>
      <c r="T137" s="11">
        <f t="shared" ca="1" si="16"/>
        <v>502</v>
      </c>
      <c r="U137" s="11">
        <f ca="1">IF($B$9=1,AVERAGE(Tabla1[[#This Row],[OCT]:[DIC]]),IF($B$9=2,AVERAGE(Tabla1[[#This Row],[JUL]:[DIC]]),AVERAGE(Tabla1[[#This Row],[ENE]:[DIC]])))</f>
        <v>422</v>
      </c>
      <c r="V137" s="11">
        <f ca="1">+Tabla1[[#This Row],[PROMEDIO VENTA (UNDS)]]/30</f>
        <v>14.066666666666666</v>
      </c>
      <c r="W137" s="11">
        <f ca="1">+Tabla1[[#This Row],[VENTA POR DÍA]]*Tabla1[[#This Row],[LEAD TIME (Días)]]</f>
        <v>365.73333333333335</v>
      </c>
      <c r="X137" s="11" t="str">
        <f>IF(Tabla1[[#This Row],[ABC]]="C","A PEDIDO","STOCK")</f>
        <v>STOCK</v>
      </c>
      <c r="Y137" s="11">
        <f ca="1">IF(Tabla1[[#This Row],[ABC]]="C",0,ROUNDUP(VLOOKUP(Tabla1[[#This Row],[ABC]],$F$11:$J$12,MATCH(Y$15,$F$10:$J$10,0),0)*Tabla1[[#This Row],[VENTA POR DÍA]],0))</f>
        <v>132</v>
      </c>
      <c r="Z137" s="11">
        <f ca="1">IF(Tabla1[[#This Row],[ABC]]="C",0,ROUNDUP(VLOOKUP(Tabla1[[#This Row],[ABC]],$F$11:$J$12,MATCH(Z$15,$F$10:$J$10,0),0)*Tabla1[[#This Row],[VENTA POR DÍA]],0))</f>
        <v>321</v>
      </c>
    </row>
    <row r="138" spans="2:26" x14ac:dyDescent="0.2">
      <c r="B138" s="2">
        <v>348885</v>
      </c>
      <c r="C138" s="2" t="s">
        <v>189</v>
      </c>
      <c r="D138" s="2" t="s">
        <v>5</v>
      </c>
      <c r="E138" s="3" t="s">
        <v>6</v>
      </c>
      <c r="F138" s="16">
        <f t="shared" ca="1" si="9"/>
        <v>22</v>
      </c>
      <c r="G138" s="17">
        <f t="shared" ca="1" si="10"/>
        <v>17</v>
      </c>
      <c r="H138" s="36" t="str">
        <f>IFERROR(VLOOKUP(Tabla1[[#This Row],[COD PRODUCTO]],Tabla13[#All],9,0),"C")</f>
        <v>C</v>
      </c>
      <c r="I138" s="11">
        <f t="shared" ca="1" si="16"/>
        <v>804</v>
      </c>
      <c r="J138" s="11">
        <f t="shared" ca="1" si="16"/>
        <v>504</v>
      </c>
      <c r="K138" s="11">
        <f t="shared" ca="1" si="16"/>
        <v>750</v>
      </c>
      <c r="L138" s="11">
        <f t="shared" ca="1" si="16"/>
        <v>647</v>
      </c>
      <c r="M138" s="11">
        <f t="shared" ca="1" si="16"/>
        <v>974</v>
      </c>
      <c r="N138" s="11">
        <f t="shared" ca="1" si="16"/>
        <v>502</v>
      </c>
      <c r="O138" s="11">
        <f t="shared" ca="1" si="16"/>
        <v>330</v>
      </c>
      <c r="P138" s="11">
        <f t="shared" ca="1" si="16"/>
        <v>171</v>
      </c>
      <c r="Q138" s="11">
        <f t="shared" ca="1" si="16"/>
        <v>131</v>
      </c>
      <c r="R138" s="11">
        <f t="shared" ca="1" si="16"/>
        <v>679</v>
      </c>
      <c r="S138" s="11">
        <f t="shared" ca="1" si="16"/>
        <v>807</v>
      </c>
      <c r="T138" s="11">
        <f t="shared" ca="1" si="16"/>
        <v>712</v>
      </c>
      <c r="U138" s="11">
        <f ca="1">IF($B$9=1,AVERAGE(Tabla1[[#This Row],[OCT]:[DIC]]),IF($B$9=2,AVERAGE(Tabla1[[#This Row],[JUL]:[DIC]]),AVERAGE(Tabla1[[#This Row],[ENE]:[DIC]])))</f>
        <v>732.66666666666663</v>
      </c>
      <c r="V138" s="11">
        <f ca="1">+Tabla1[[#This Row],[PROMEDIO VENTA (UNDS)]]/30</f>
        <v>24.422222222222221</v>
      </c>
      <c r="W138" s="11">
        <f ca="1">+Tabla1[[#This Row],[VENTA POR DÍA]]*Tabla1[[#This Row],[LEAD TIME (Días)]]</f>
        <v>415.17777777777775</v>
      </c>
      <c r="X138" s="11" t="str">
        <f>IF(Tabla1[[#This Row],[ABC]]="C","A PEDIDO","STOCK")</f>
        <v>A PEDIDO</v>
      </c>
      <c r="Y138" s="11">
        <f>IF(Tabla1[[#This Row],[ABC]]="C",0,ROUNDUP(VLOOKUP(Tabla1[[#This Row],[ABC]],$F$11:$J$12,MATCH(Y$15,$F$10:$J$10,0),0)*Tabla1[[#This Row],[VENTA POR DÍA]],0))</f>
        <v>0</v>
      </c>
      <c r="Z138" s="11">
        <f>IF(Tabla1[[#This Row],[ABC]]="C",0,ROUNDUP(VLOOKUP(Tabla1[[#This Row],[ABC]],$F$11:$J$12,MATCH(Z$15,$F$10:$J$10,0),0)*Tabla1[[#This Row],[VENTA POR DÍA]],0))</f>
        <v>0</v>
      </c>
    </row>
    <row r="139" spans="2:26" x14ac:dyDescent="0.2">
      <c r="B139" s="2">
        <v>348775</v>
      </c>
      <c r="C139" s="2" t="s">
        <v>193</v>
      </c>
      <c r="D139" s="2" t="s">
        <v>5</v>
      </c>
      <c r="E139" s="3" t="s">
        <v>6</v>
      </c>
      <c r="F139" s="16">
        <f t="shared" ca="1" si="9"/>
        <v>24</v>
      </c>
      <c r="G139" s="17">
        <f t="shared" ca="1" si="10"/>
        <v>6</v>
      </c>
      <c r="H139" s="36" t="str">
        <f>IFERROR(VLOOKUP(Tabla1[[#This Row],[COD PRODUCTO]],Tabla13[#All],9,0),"C")</f>
        <v>B</v>
      </c>
      <c r="I139" s="11">
        <f t="shared" ca="1" si="16"/>
        <v>627</v>
      </c>
      <c r="J139" s="11">
        <f t="shared" ca="1" si="16"/>
        <v>409</v>
      </c>
      <c r="K139" s="11">
        <f t="shared" ca="1" si="16"/>
        <v>42</v>
      </c>
      <c r="L139" s="11">
        <f t="shared" ca="1" si="16"/>
        <v>19</v>
      </c>
      <c r="M139" s="11">
        <f t="shared" ca="1" si="16"/>
        <v>449</v>
      </c>
      <c r="N139" s="11">
        <f t="shared" ca="1" si="16"/>
        <v>978</v>
      </c>
      <c r="O139" s="11">
        <f t="shared" ca="1" si="16"/>
        <v>50</v>
      </c>
      <c r="P139" s="11">
        <f t="shared" ca="1" si="16"/>
        <v>459</v>
      </c>
      <c r="Q139" s="11">
        <f t="shared" ca="1" si="16"/>
        <v>266</v>
      </c>
      <c r="R139" s="11">
        <f t="shared" ca="1" si="16"/>
        <v>252</v>
      </c>
      <c r="S139" s="11">
        <f t="shared" ca="1" si="16"/>
        <v>136</v>
      </c>
      <c r="T139" s="11">
        <f t="shared" ca="1" si="16"/>
        <v>448</v>
      </c>
      <c r="U139" s="11">
        <f ca="1">IF($B$9=1,AVERAGE(Tabla1[[#This Row],[OCT]:[DIC]]),IF($B$9=2,AVERAGE(Tabla1[[#This Row],[JUL]:[DIC]]),AVERAGE(Tabla1[[#This Row],[ENE]:[DIC]])))</f>
        <v>278.66666666666669</v>
      </c>
      <c r="V139" s="11">
        <f ca="1">+Tabla1[[#This Row],[PROMEDIO VENTA (UNDS)]]/30</f>
        <v>9.2888888888888896</v>
      </c>
      <c r="W139" s="11">
        <f ca="1">+Tabla1[[#This Row],[VENTA POR DÍA]]*Tabla1[[#This Row],[LEAD TIME (Días)]]</f>
        <v>55.733333333333334</v>
      </c>
      <c r="X139" s="11" t="str">
        <f>IF(Tabla1[[#This Row],[ABC]]="C","A PEDIDO","STOCK")</f>
        <v>STOCK</v>
      </c>
      <c r="Y139" s="11">
        <f ca="1">IF(Tabla1[[#This Row],[ABC]]="C",0,ROUNDUP(VLOOKUP(Tabla1[[#This Row],[ABC]],$F$11:$J$12,MATCH(Y$15,$F$10:$J$10,0),0)*Tabla1[[#This Row],[VENTA POR DÍA]],0))</f>
        <v>88</v>
      </c>
      <c r="Z139" s="11">
        <f ca="1">IF(Tabla1[[#This Row],[ABC]]="C",0,ROUNDUP(VLOOKUP(Tabla1[[#This Row],[ABC]],$F$11:$J$12,MATCH(Z$15,$F$10:$J$10,0),0)*Tabla1[[#This Row],[VENTA POR DÍA]],0))</f>
        <v>212</v>
      </c>
    </row>
    <row r="140" spans="2:26" x14ac:dyDescent="0.2">
      <c r="B140" s="2">
        <v>348818</v>
      </c>
      <c r="C140" s="2" t="s">
        <v>203</v>
      </c>
      <c r="D140" s="2" t="s">
        <v>5</v>
      </c>
      <c r="E140" s="3" t="s">
        <v>6</v>
      </c>
      <c r="F140" s="16">
        <f t="shared" ca="1" si="9"/>
        <v>33</v>
      </c>
      <c r="G140" s="17">
        <f t="shared" ca="1" si="10"/>
        <v>24</v>
      </c>
      <c r="H140" s="36" t="str">
        <f>IFERROR(VLOOKUP(Tabla1[[#This Row],[COD PRODUCTO]],Tabla13[#All],9,0),"C")</f>
        <v>A</v>
      </c>
      <c r="I140" s="11">
        <f t="shared" ca="1" si="16"/>
        <v>717</v>
      </c>
      <c r="J140" s="11">
        <f t="shared" ca="1" si="16"/>
        <v>586</v>
      </c>
      <c r="K140" s="11">
        <f t="shared" ca="1" si="16"/>
        <v>409</v>
      </c>
      <c r="L140" s="11">
        <f t="shared" ca="1" si="16"/>
        <v>941</v>
      </c>
      <c r="M140" s="11">
        <f t="shared" ca="1" si="16"/>
        <v>0</v>
      </c>
      <c r="N140" s="11">
        <f t="shared" ca="1" si="16"/>
        <v>397</v>
      </c>
      <c r="O140" s="11">
        <f t="shared" ca="1" si="16"/>
        <v>744</v>
      </c>
      <c r="P140" s="11">
        <f t="shared" ca="1" si="16"/>
        <v>895</v>
      </c>
      <c r="Q140" s="11">
        <f t="shared" ca="1" si="16"/>
        <v>458</v>
      </c>
      <c r="R140" s="11">
        <f t="shared" ca="1" si="16"/>
        <v>83</v>
      </c>
      <c r="S140" s="11">
        <f t="shared" ca="1" si="16"/>
        <v>908</v>
      </c>
      <c r="T140" s="11">
        <f t="shared" ca="1" si="16"/>
        <v>67</v>
      </c>
      <c r="U140" s="11">
        <f ca="1">IF($B$9=1,AVERAGE(Tabla1[[#This Row],[OCT]:[DIC]]),IF($B$9=2,AVERAGE(Tabla1[[#This Row],[JUL]:[DIC]]),AVERAGE(Tabla1[[#This Row],[ENE]:[DIC]])))</f>
        <v>352.66666666666669</v>
      </c>
      <c r="V140" s="11">
        <f ca="1">+Tabla1[[#This Row],[PROMEDIO VENTA (UNDS)]]/30</f>
        <v>11.755555555555556</v>
      </c>
      <c r="W140" s="11">
        <f ca="1">+Tabla1[[#This Row],[VENTA POR DÍA]]*Tabla1[[#This Row],[LEAD TIME (Días)]]</f>
        <v>282.13333333333333</v>
      </c>
      <c r="X140" s="11" t="str">
        <f>IF(Tabla1[[#This Row],[ABC]]="C","A PEDIDO","STOCK")</f>
        <v>STOCK</v>
      </c>
      <c r="Y140" s="11">
        <f ca="1">IF(Tabla1[[#This Row],[ABC]]="C",0,ROUNDUP(VLOOKUP(Tabla1[[#This Row],[ABC]],$F$11:$J$12,MATCH(Y$15,$F$10:$J$10,0),0)*Tabla1[[#This Row],[VENTA POR DÍA]],0))</f>
        <v>35</v>
      </c>
      <c r="Z140" s="11">
        <f ca="1">IF(Tabla1[[#This Row],[ABC]]="C",0,ROUNDUP(VLOOKUP(Tabla1[[#This Row],[ABC]],$F$11:$J$12,MATCH(Z$15,$F$10:$J$10,0),0)*Tabla1[[#This Row],[VENTA POR DÍA]],0))</f>
        <v>343</v>
      </c>
    </row>
    <row r="141" spans="2:26" x14ac:dyDescent="0.2">
      <c r="B141" s="2">
        <v>348817</v>
      </c>
      <c r="C141" s="2" t="s">
        <v>205</v>
      </c>
      <c r="D141" s="2" t="s">
        <v>5</v>
      </c>
      <c r="E141" s="3" t="s">
        <v>6</v>
      </c>
      <c r="F141" s="16">
        <f t="shared" ca="1" si="9"/>
        <v>24</v>
      </c>
      <c r="G141" s="17">
        <f t="shared" ca="1" si="10"/>
        <v>27</v>
      </c>
      <c r="H141" s="36" t="str">
        <f>IFERROR(VLOOKUP(Tabla1[[#This Row],[COD PRODUCTO]],Tabla13[#All],9,0),"C")</f>
        <v>A</v>
      </c>
      <c r="I141" s="11">
        <f t="shared" ca="1" si="16"/>
        <v>939</v>
      </c>
      <c r="J141" s="11">
        <f t="shared" ca="1" si="16"/>
        <v>181</v>
      </c>
      <c r="K141" s="11">
        <f t="shared" ca="1" si="16"/>
        <v>632</v>
      </c>
      <c r="L141" s="11">
        <f t="shared" ca="1" si="16"/>
        <v>818</v>
      </c>
      <c r="M141" s="11">
        <f t="shared" ca="1" si="16"/>
        <v>623</v>
      </c>
      <c r="N141" s="11">
        <f t="shared" ca="1" si="16"/>
        <v>485</v>
      </c>
      <c r="O141" s="11">
        <f t="shared" ca="1" si="16"/>
        <v>1</v>
      </c>
      <c r="P141" s="11">
        <f t="shared" ca="1" si="16"/>
        <v>986</v>
      </c>
      <c r="Q141" s="11">
        <f t="shared" ca="1" si="16"/>
        <v>-41</v>
      </c>
      <c r="R141" s="11">
        <f t="shared" ca="1" si="16"/>
        <v>139</v>
      </c>
      <c r="S141" s="11">
        <f t="shared" ca="1" si="16"/>
        <v>529</v>
      </c>
      <c r="T141" s="11">
        <f t="shared" ca="1" si="16"/>
        <v>728</v>
      </c>
      <c r="U141" s="11">
        <f ca="1">IF($B$9=1,AVERAGE(Tabla1[[#This Row],[OCT]:[DIC]]),IF($B$9=2,AVERAGE(Tabla1[[#This Row],[JUL]:[DIC]]),AVERAGE(Tabla1[[#This Row],[ENE]:[DIC]])))</f>
        <v>465.33333333333331</v>
      </c>
      <c r="V141" s="11">
        <f ca="1">+Tabla1[[#This Row],[PROMEDIO VENTA (UNDS)]]/30</f>
        <v>15.511111111111111</v>
      </c>
      <c r="W141" s="11">
        <f ca="1">+Tabla1[[#This Row],[VENTA POR DÍA]]*Tabla1[[#This Row],[LEAD TIME (Días)]]</f>
        <v>418.8</v>
      </c>
      <c r="X141" s="11" t="str">
        <f>IF(Tabla1[[#This Row],[ABC]]="C","A PEDIDO","STOCK")</f>
        <v>STOCK</v>
      </c>
      <c r="Y141" s="11">
        <f ca="1">IF(Tabla1[[#This Row],[ABC]]="C",0,ROUNDUP(VLOOKUP(Tabla1[[#This Row],[ABC]],$F$11:$J$12,MATCH(Y$15,$F$10:$J$10,0),0)*Tabla1[[#This Row],[VENTA POR DÍA]],0))</f>
        <v>47</v>
      </c>
      <c r="Z141" s="11">
        <f ca="1">IF(Tabla1[[#This Row],[ABC]]="C",0,ROUNDUP(VLOOKUP(Tabla1[[#This Row],[ABC]],$F$11:$J$12,MATCH(Z$15,$F$10:$J$10,0),0)*Tabla1[[#This Row],[VENTA POR DÍA]],0))</f>
        <v>453</v>
      </c>
    </row>
    <row r="142" spans="2:26" x14ac:dyDescent="0.2">
      <c r="B142" s="2">
        <v>348397</v>
      </c>
      <c r="C142" s="2" t="s">
        <v>207</v>
      </c>
      <c r="D142" s="2" t="s">
        <v>5</v>
      </c>
      <c r="E142" s="3" t="s">
        <v>6</v>
      </c>
      <c r="F142" s="16">
        <f t="shared" ca="1" si="9"/>
        <v>42</v>
      </c>
      <c r="G142" s="17">
        <f t="shared" ca="1" si="10"/>
        <v>27</v>
      </c>
      <c r="H142" s="36" t="str">
        <f>IFERROR(VLOOKUP(Tabla1[[#This Row],[COD PRODUCTO]],Tabla13[#All],9,0),"C")</f>
        <v>A</v>
      </c>
      <c r="I142" s="11">
        <f t="shared" ca="1" si="16"/>
        <v>348</v>
      </c>
      <c r="J142" s="11">
        <f t="shared" ca="1" si="16"/>
        <v>630</v>
      </c>
      <c r="K142" s="11">
        <f t="shared" ca="1" si="16"/>
        <v>496</v>
      </c>
      <c r="L142" s="11">
        <f t="shared" ca="1" si="16"/>
        <v>46</v>
      </c>
      <c r="M142" s="11">
        <f t="shared" ca="1" si="16"/>
        <v>178</v>
      </c>
      <c r="N142" s="11">
        <f t="shared" ca="1" si="16"/>
        <v>950</v>
      </c>
      <c r="O142" s="11">
        <f t="shared" ca="1" si="16"/>
        <v>639</v>
      </c>
      <c r="P142" s="11">
        <f t="shared" ca="1" si="16"/>
        <v>11</v>
      </c>
      <c r="Q142" s="11">
        <f t="shared" ca="1" si="16"/>
        <v>614</v>
      </c>
      <c r="R142" s="11">
        <f t="shared" ca="1" si="16"/>
        <v>351</v>
      </c>
      <c r="S142" s="11">
        <f t="shared" ca="1" si="16"/>
        <v>786</v>
      </c>
      <c r="T142" s="11">
        <f t="shared" ca="1" si="16"/>
        <v>541</v>
      </c>
      <c r="U142" s="11">
        <f ca="1">IF($B$9=1,AVERAGE(Tabla1[[#This Row],[OCT]:[DIC]]),IF($B$9=2,AVERAGE(Tabla1[[#This Row],[JUL]:[DIC]]),AVERAGE(Tabla1[[#This Row],[ENE]:[DIC]])))</f>
        <v>559.33333333333337</v>
      </c>
      <c r="V142" s="11">
        <f ca="1">+Tabla1[[#This Row],[PROMEDIO VENTA (UNDS)]]/30</f>
        <v>18.644444444444446</v>
      </c>
      <c r="W142" s="11">
        <f ca="1">+Tabla1[[#This Row],[VENTA POR DÍA]]*Tabla1[[#This Row],[LEAD TIME (Días)]]</f>
        <v>503.40000000000003</v>
      </c>
      <c r="X142" s="11" t="str">
        <f>IF(Tabla1[[#This Row],[ABC]]="C","A PEDIDO","STOCK")</f>
        <v>STOCK</v>
      </c>
      <c r="Y142" s="11">
        <f ca="1">IF(Tabla1[[#This Row],[ABC]]="C",0,ROUNDUP(VLOOKUP(Tabla1[[#This Row],[ABC]],$F$11:$J$12,MATCH(Y$15,$F$10:$J$10,0),0)*Tabla1[[#This Row],[VENTA POR DÍA]],0))</f>
        <v>56</v>
      </c>
      <c r="Z142" s="11">
        <f ca="1">IF(Tabla1[[#This Row],[ABC]]="C",0,ROUNDUP(VLOOKUP(Tabla1[[#This Row],[ABC]],$F$11:$J$12,MATCH(Z$15,$F$10:$J$10,0),0)*Tabla1[[#This Row],[VENTA POR DÍA]],0))</f>
        <v>544</v>
      </c>
    </row>
    <row r="143" spans="2:26" x14ac:dyDescent="0.2">
      <c r="B143" s="2">
        <v>348398</v>
      </c>
      <c r="C143" s="2" t="s">
        <v>208</v>
      </c>
      <c r="D143" s="2" t="s">
        <v>5</v>
      </c>
      <c r="E143" s="3" t="s">
        <v>6</v>
      </c>
      <c r="F143" s="16">
        <f t="shared" ca="1" si="9"/>
        <v>35</v>
      </c>
      <c r="G143" s="17">
        <f t="shared" ca="1" si="10"/>
        <v>11</v>
      </c>
      <c r="H143" s="36" t="str">
        <f>IFERROR(VLOOKUP(Tabla1[[#This Row],[COD PRODUCTO]],Tabla13[#All],9,0),"C")</f>
        <v>C</v>
      </c>
      <c r="I143" s="11">
        <f t="shared" ca="1" si="16"/>
        <v>506</v>
      </c>
      <c r="J143" s="11">
        <f t="shared" ca="1" si="16"/>
        <v>704</v>
      </c>
      <c r="K143" s="11">
        <f t="shared" ca="1" si="16"/>
        <v>993</v>
      </c>
      <c r="L143" s="11">
        <f t="shared" ca="1" si="16"/>
        <v>589</v>
      </c>
      <c r="M143" s="11">
        <f t="shared" ca="1" si="16"/>
        <v>950</v>
      </c>
      <c r="N143" s="11">
        <f t="shared" ca="1" si="16"/>
        <v>941</v>
      </c>
      <c r="O143" s="11">
        <f t="shared" ca="1" si="16"/>
        <v>440</v>
      </c>
      <c r="P143" s="11">
        <f t="shared" ca="1" si="16"/>
        <v>239</v>
      </c>
      <c r="Q143" s="11">
        <f t="shared" ca="1" si="16"/>
        <v>275</v>
      </c>
      <c r="R143" s="11">
        <f t="shared" ca="1" si="16"/>
        <v>379</v>
      </c>
      <c r="S143" s="11">
        <f t="shared" ca="1" si="16"/>
        <v>-31</v>
      </c>
      <c r="T143" s="11">
        <f t="shared" ca="1" si="16"/>
        <v>404</v>
      </c>
      <c r="U143" s="11">
        <f ca="1">IF($B$9=1,AVERAGE(Tabla1[[#This Row],[OCT]:[DIC]]),IF($B$9=2,AVERAGE(Tabla1[[#This Row],[JUL]:[DIC]]),AVERAGE(Tabla1[[#This Row],[ENE]:[DIC]])))</f>
        <v>250.66666666666666</v>
      </c>
      <c r="V143" s="11">
        <f ca="1">+Tabla1[[#This Row],[PROMEDIO VENTA (UNDS)]]/30</f>
        <v>8.3555555555555561</v>
      </c>
      <c r="W143" s="11">
        <f ca="1">+Tabla1[[#This Row],[VENTA POR DÍA]]*Tabla1[[#This Row],[LEAD TIME (Días)]]</f>
        <v>91.911111111111111</v>
      </c>
      <c r="X143" s="11" t="str">
        <f>IF(Tabla1[[#This Row],[ABC]]="C","A PEDIDO","STOCK")</f>
        <v>A PEDIDO</v>
      </c>
      <c r="Y143" s="11">
        <f>IF(Tabla1[[#This Row],[ABC]]="C",0,ROUNDUP(VLOOKUP(Tabla1[[#This Row],[ABC]],$F$11:$J$12,MATCH(Y$15,$F$10:$J$10,0),0)*Tabla1[[#This Row],[VENTA POR DÍA]],0))</f>
        <v>0</v>
      </c>
      <c r="Z143" s="11">
        <f>IF(Tabla1[[#This Row],[ABC]]="C",0,ROUNDUP(VLOOKUP(Tabla1[[#This Row],[ABC]],$F$11:$J$12,MATCH(Z$15,$F$10:$J$10,0),0)*Tabla1[[#This Row],[VENTA POR DÍA]],0))</f>
        <v>0</v>
      </c>
    </row>
    <row r="144" spans="2:26" x14ac:dyDescent="0.2">
      <c r="B144" s="2">
        <v>348399</v>
      </c>
      <c r="C144" s="2" t="s">
        <v>209</v>
      </c>
      <c r="D144" s="2" t="s">
        <v>5</v>
      </c>
      <c r="E144" s="3" t="s">
        <v>6</v>
      </c>
      <c r="F144" s="16">
        <f t="shared" ref="F144:F207" ca="1" si="17">RANDBETWEEN(5,50)</f>
        <v>19</v>
      </c>
      <c r="G144" s="17">
        <f t="shared" ref="G144:G207" ca="1" si="18">RANDBETWEEN(3,30)</f>
        <v>16</v>
      </c>
      <c r="H144" s="36" t="str">
        <f>IFERROR(VLOOKUP(Tabla1[[#This Row],[COD PRODUCTO]],Tabla13[#All],9,0),"C")</f>
        <v>B</v>
      </c>
      <c r="I144" s="11">
        <f t="shared" ca="1" si="16"/>
        <v>70</v>
      </c>
      <c r="J144" s="11">
        <f t="shared" ca="1" si="16"/>
        <v>37</v>
      </c>
      <c r="K144" s="11">
        <f t="shared" ca="1" si="16"/>
        <v>658</v>
      </c>
      <c r="L144" s="11">
        <f t="shared" ca="1" si="16"/>
        <v>629</v>
      </c>
      <c r="M144" s="11">
        <f t="shared" ca="1" si="16"/>
        <v>104</v>
      </c>
      <c r="N144" s="11">
        <f t="shared" ca="1" si="16"/>
        <v>790</v>
      </c>
      <c r="O144" s="11">
        <f t="shared" ca="1" si="16"/>
        <v>331</v>
      </c>
      <c r="P144" s="11">
        <f t="shared" ca="1" si="16"/>
        <v>-17</v>
      </c>
      <c r="Q144" s="11">
        <f t="shared" ca="1" si="16"/>
        <v>263</v>
      </c>
      <c r="R144" s="11">
        <f t="shared" ca="1" si="16"/>
        <v>393</v>
      </c>
      <c r="S144" s="11">
        <f t="shared" ca="1" si="16"/>
        <v>963</v>
      </c>
      <c r="T144" s="11">
        <f t="shared" ca="1" si="16"/>
        <v>122</v>
      </c>
      <c r="U144" s="11">
        <f ca="1">IF($B$9=1,AVERAGE(Tabla1[[#This Row],[OCT]:[DIC]]),IF($B$9=2,AVERAGE(Tabla1[[#This Row],[JUL]:[DIC]]),AVERAGE(Tabla1[[#This Row],[ENE]:[DIC]])))</f>
        <v>492.66666666666669</v>
      </c>
      <c r="V144" s="11">
        <f ca="1">+Tabla1[[#This Row],[PROMEDIO VENTA (UNDS)]]/30</f>
        <v>16.422222222222224</v>
      </c>
      <c r="W144" s="11">
        <f ca="1">+Tabla1[[#This Row],[VENTA POR DÍA]]*Tabla1[[#This Row],[LEAD TIME (Días)]]</f>
        <v>262.75555555555559</v>
      </c>
      <c r="X144" s="11" t="str">
        <f>IF(Tabla1[[#This Row],[ABC]]="C","A PEDIDO","STOCK")</f>
        <v>STOCK</v>
      </c>
      <c r="Y144" s="11">
        <f ca="1">IF(Tabla1[[#This Row],[ABC]]="C",0,ROUNDUP(VLOOKUP(Tabla1[[#This Row],[ABC]],$F$11:$J$12,MATCH(Y$15,$F$10:$J$10,0),0)*Tabla1[[#This Row],[VENTA POR DÍA]],0))</f>
        <v>154</v>
      </c>
      <c r="Z144" s="11">
        <f ca="1">IF(Tabla1[[#This Row],[ABC]]="C",0,ROUNDUP(VLOOKUP(Tabla1[[#This Row],[ABC]],$F$11:$J$12,MATCH(Z$15,$F$10:$J$10,0),0)*Tabla1[[#This Row],[VENTA POR DÍA]],0))</f>
        <v>375</v>
      </c>
    </row>
    <row r="145" spans="2:26" x14ac:dyDescent="0.2">
      <c r="B145" s="2">
        <v>348894</v>
      </c>
      <c r="C145" s="2" t="s">
        <v>211</v>
      </c>
      <c r="D145" s="2" t="s">
        <v>5</v>
      </c>
      <c r="E145" s="3" t="s">
        <v>6</v>
      </c>
      <c r="F145" s="16">
        <f t="shared" ca="1" si="17"/>
        <v>8</v>
      </c>
      <c r="G145" s="17">
        <f t="shared" ca="1" si="18"/>
        <v>4</v>
      </c>
      <c r="H145" s="36" t="str">
        <f>IFERROR(VLOOKUP(Tabla1[[#This Row],[COD PRODUCTO]],Tabla13[#All],9,0),"C")</f>
        <v>A</v>
      </c>
      <c r="I145" s="11">
        <f t="shared" ca="1" si="16"/>
        <v>972</v>
      </c>
      <c r="J145" s="11">
        <f t="shared" ca="1" si="16"/>
        <v>423</v>
      </c>
      <c r="K145" s="11">
        <f t="shared" ca="1" si="16"/>
        <v>489</v>
      </c>
      <c r="L145" s="11">
        <f t="shared" ca="1" si="16"/>
        <v>781</v>
      </c>
      <c r="M145" s="11">
        <f t="shared" ca="1" si="16"/>
        <v>972</v>
      </c>
      <c r="N145" s="11">
        <f t="shared" ca="1" si="16"/>
        <v>827</v>
      </c>
      <c r="O145" s="11">
        <f t="shared" ca="1" si="16"/>
        <v>883</v>
      </c>
      <c r="P145" s="11">
        <f t="shared" ca="1" si="16"/>
        <v>650</v>
      </c>
      <c r="Q145" s="11">
        <f t="shared" ca="1" si="16"/>
        <v>543</v>
      </c>
      <c r="R145" s="11">
        <f t="shared" ca="1" si="16"/>
        <v>565</v>
      </c>
      <c r="S145" s="11">
        <f t="shared" ca="1" si="16"/>
        <v>12</v>
      </c>
      <c r="T145" s="11">
        <f t="shared" ca="1" si="16"/>
        <v>986</v>
      </c>
      <c r="U145" s="11">
        <f ca="1">IF($B$9=1,AVERAGE(Tabla1[[#This Row],[OCT]:[DIC]]),IF($B$9=2,AVERAGE(Tabla1[[#This Row],[JUL]:[DIC]]),AVERAGE(Tabla1[[#This Row],[ENE]:[DIC]])))</f>
        <v>521</v>
      </c>
      <c r="V145" s="11">
        <f ca="1">+Tabla1[[#This Row],[PROMEDIO VENTA (UNDS)]]/30</f>
        <v>17.366666666666667</v>
      </c>
      <c r="W145" s="11">
        <f ca="1">+Tabla1[[#This Row],[VENTA POR DÍA]]*Tabla1[[#This Row],[LEAD TIME (Días)]]</f>
        <v>69.466666666666669</v>
      </c>
      <c r="X145" s="11" t="str">
        <f>IF(Tabla1[[#This Row],[ABC]]="C","A PEDIDO","STOCK")</f>
        <v>STOCK</v>
      </c>
      <c r="Y145" s="11">
        <f ca="1">IF(Tabla1[[#This Row],[ABC]]="C",0,ROUNDUP(VLOOKUP(Tabla1[[#This Row],[ABC]],$F$11:$J$12,MATCH(Y$15,$F$10:$J$10,0),0)*Tabla1[[#This Row],[VENTA POR DÍA]],0))</f>
        <v>52</v>
      </c>
      <c r="Z145" s="11">
        <f ca="1">IF(Tabla1[[#This Row],[ABC]]="C",0,ROUNDUP(VLOOKUP(Tabla1[[#This Row],[ABC]],$F$11:$J$12,MATCH(Z$15,$F$10:$J$10,0),0)*Tabla1[[#This Row],[VENTA POR DÍA]],0))</f>
        <v>507</v>
      </c>
    </row>
    <row r="146" spans="2:26" x14ac:dyDescent="0.2">
      <c r="B146" s="2">
        <v>348896</v>
      </c>
      <c r="C146" s="2" t="s">
        <v>212</v>
      </c>
      <c r="D146" s="2" t="s">
        <v>5</v>
      </c>
      <c r="E146" s="3" t="s">
        <v>6</v>
      </c>
      <c r="F146" s="16">
        <f t="shared" ca="1" si="17"/>
        <v>31</v>
      </c>
      <c r="G146" s="17">
        <f t="shared" ca="1" si="18"/>
        <v>9</v>
      </c>
      <c r="H146" s="36" t="str">
        <f>IFERROR(VLOOKUP(Tabla1[[#This Row],[COD PRODUCTO]],Tabla13[#All],9,0),"C")</f>
        <v>B</v>
      </c>
      <c r="I146" s="11">
        <f t="shared" ref="I146:T155" ca="1" si="19">RANDBETWEEN(-100,1000)</f>
        <v>405</v>
      </c>
      <c r="J146" s="11">
        <f t="shared" ca="1" si="19"/>
        <v>687</v>
      </c>
      <c r="K146" s="11">
        <f t="shared" ca="1" si="19"/>
        <v>878</v>
      </c>
      <c r="L146" s="11">
        <f t="shared" ca="1" si="19"/>
        <v>815</v>
      </c>
      <c r="M146" s="11">
        <f t="shared" ca="1" si="19"/>
        <v>151</v>
      </c>
      <c r="N146" s="11">
        <f t="shared" ca="1" si="19"/>
        <v>915</v>
      </c>
      <c r="O146" s="11">
        <f t="shared" ca="1" si="19"/>
        <v>-52</v>
      </c>
      <c r="P146" s="11">
        <f t="shared" ca="1" si="19"/>
        <v>217</v>
      </c>
      <c r="Q146" s="11">
        <f t="shared" ca="1" si="19"/>
        <v>87</v>
      </c>
      <c r="R146" s="11">
        <f t="shared" ca="1" si="19"/>
        <v>-34</v>
      </c>
      <c r="S146" s="11">
        <f t="shared" ca="1" si="19"/>
        <v>979</v>
      </c>
      <c r="T146" s="11">
        <f t="shared" ca="1" si="19"/>
        <v>722</v>
      </c>
      <c r="U146" s="11">
        <f ca="1">IF($B$9=1,AVERAGE(Tabla1[[#This Row],[OCT]:[DIC]]),IF($B$9=2,AVERAGE(Tabla1[[#This Row],[JUL]:[DIC]]),AVERAGE(Tabla1[[#This Row],[ENE]:[DIC]])))</f>
        <v>555.66666666666663</v>
      </c>
      <c r="V146" s="11">
        <f ca="1">+Tabla1[[#This Row],[PROMEDIO VENTA (UNDS)]]/30</f>
        <v>18.522222222222222</v>
      </c>
      <c r="W146" s="11">
        <f ca="1">+Tabla1[[#This Row],[VENTA POR DÍA]]*Tabla1[[#This Row],[LEAD TIME (Días)]]</f>
        <v>166.7</v>
      </c>
      <c r="X146" s="11" t="str">
        <f>IF(Tabla1[[#This Row],[ABC]]="C","A PEDIDO","STOCK")</f>
        <v>STOCK</v>
      </c>
      <c r="Y146" s="11">
        <f ca="1">IF(Tabla1[[#This Row],[ABC]]="C",0,ROUNDUP(VLOOKUP(Tabla1[[#This Row],[ABC]],$F$11:$J$12,MATCH(Y$15,$F$10:$J$10,0),0)*Tabla1[[#This Row],[VENTA POR DÍA]],0))</f>
        <v>174</v>
      </c>
      <c r="Z146" s="11">
        <f ca="1">IF(Tabla1[[#This Row],[ABC]]="C",0,ROUNDUP(VLOOKUP(Tabla1[[#This Row],[ABC]],$F$11:$J$12,MATCH(Z$15,$F$10:$J$10,0),0)*Tabla1[[#This Row],[VENTA POR DÍA]],0))</f>
        <v>422</v>
      </c>
    </row>
    <row r="147" spans="2:26" x14ac:dyDescent="0.2">
      <c r="B147" s="2">
        <v>348405</v>
      </c>
      <c r="C147" s="2" t="s">
        <v>216</v>
      </c>
      <c r="D147" s="2" t="s">
        <v>5</v>
      </c>
      <c r="E147" s="3" t="s">
        <v>6</v>
      </c>
      <c r="F147" s="16">
        <f t="shared" ca="1" si="17"/>
        <v>42</v>
      </c>
      <c r="G147" s="17">
        <f t="shared" ca="1" si="18"/>
        <v>12</v>
      </c>
      <c r="H147" s="36" t="str">
        <f>IFERROR(VLOOKUP(Tabla1[[#This Row],[COD PRODUCTO]],Tabla13[#All],9,0),"C")</f>
        <v>C</v>
      </c>
      <c r="I147" s="11">
        <f t="shared" ca="1" si="19"/>
        <v>636</v>
      </c>
      <c r="J147" s="11">
        <f t="shared" ca="1" si="19"/>
        <v>653</v>
      </c>
      <c r="K147" s="11">
        <f t="shared" ca="1" si="19"/>
        <v>-99</v>
      </c>
      <c r="L147" s="11">
        <f t="shared" ca="1" si="19"/>
        <v>-24</v>
      </c>
      <c r="M147" s="11">
        <f t="shared" ca="1" si="19"/>
        <v>717</v>
      </c>
      <c r="N147" s="11">
        <f t="shared" ca="1" si="19"/>
        <v>878</v>
      </c>
      <c r="O147" s="11">
        <f t="shared" ca="1" si="19"/>
        <v>699</v>
      </c>
      <c r="P147" s="11">
        <f t="shared" ca="1" si="19"/>
        <v>379</v>
      </c>
      <c r="Q147" s="11">
        <f t="shared" ca="1" si="19"/>
        <v>968</v>
      </c>
      <c r="R147" s="11">
        <f t="shared" ca="1" si="19"/>
        <v>754</v>
      </c>
      <c r="S147" s="11">
        <f t="shared" ca="1" si="19"/>
        <v>122</v>
      </c>
      <c r="T147" s="11">
        <f t="shared" ca="1" si="19"/>
        <v>625</v>
      </c>
      <c r="U147" s="11">
        <f ca="1">IF($B$9=1,AVERAGE(Tabla1[[#This Row],[OCT]:[DIC]]),IF($B$9=2,AVERAGE(Tabla1[[#This Row],[JUL]:[DIC]]),AVERAGE(Tabla1[[#This Row],[ENE]:[DIC]])))</f>
        <v>500.33333333333331</v>
      </c>
      <c r="V147" s="11">
        <f ca="1">+Tabla1[[#This Row],[PROMEDIO VENTA (UNDS)]]/30</f>
        <v>16.677777777777777</v>
      </c>
      <c r="W147" s="11">
        <f ca="1">+Tabla1[[#This Row],[VENTA POR DÍA]]*Tabla1[[#This Row],[LEAD TIME (Días)]]</f>
        <v>200.13333333333333</v>
      </c>
      <c r="X147" s="11" t="str">
        <f>IF(Tabla1[[#This Row],[ABC]]="C","A PEDIDO","STOCK")</f>
        <v>A PEDIDO</v>
      </c>
      <c r="Y147" s="11">
        <f>IF(Tabla1[[#This Row],[ABC]]="C",0,ROUNDUP(VLOOKUP(Tabla1[[#This Row],[ABC]],$F$11:$J$12,MATCH(Y$15,$F$10:$J$10,0),0)*Tabla1[[#This Row],[VENTA POR DÍA]],0))</f>
        <v>0</v>
      </c>
      <c r="Z147" s="11">
        <f>IF(Tabla1[[#This Row],[ABC]]="C",0,ROUNDUP(VLOOKUP(Tabla1[[#This Row],[ABC]],$F$11:$J$12,MATCH(Z$15,$F$10:$J$10,0),0)*Tabla1[[#This Row],[VENTA POR DÍA]],0))</f>
        <v>0</v>
      </c>
    </row>
    <row r="148" spans="2:26" x14ac:dyDescent="0.2">
      <c r="B148" s="2">
        <v>348411</v>
      </c>
      <c r="C148" s="2" t="s">
        <v>217</v>
      </c>
      <c r="D148" s="2" t="s">
        <v>5</v>
      </c>
      <c r="E148" s="3" t="s">
        <v>6</v>
      </c>
      <c r="F148" s="16">
        <f t="shared" ca="1" si="17"/>
        <v>14</v>
      </c>
      <c r="G148" s="17">
        <f t="shared" ca="1" si="18"/>
        <v>16</v>
      </c>
      <c r="H148" s="36" t="str">
        <f>IFERROR(VLOOKUP(Tabla1[[#This Row],[COD PRODUCTO]],Tabla13[#All],9,0),"C")</f>
        <v>C</v>
      </c>
      <c r="I148" s="11">
        <f t="shared" ca="1" si="19"/>
        <v>3</v>
      </c>
      <c r="J148" s="11">
        <f t="shared" ca="1" si="19"/>
        <v>-43</v>
      </c>
      <c r="K148" s="11">
        <f t="shared" ca="1" si="19"/>
        <v>359</v>
      </c>
      <c r="L148" s="11">
        <f t="shared" ca="1" si="19"/>
        <v>251</v>
      </c>
      <c r="M148" s="11">
        <f t="shared" ca="1" si="19"/>
        <v>743</v>
      </c>
      <c r="N148" s="11">
        <f t="shared" ca="1" si="19"/>
        <v>383</v>
      </c>
      <c r="O148" s="11">
        <f t="shared" ca="1" si="19"/>
        <v>398</v>
      </c>
      <c r="P148" s="11">
        <f t="shared" ca="1" si="19"/>
        <v>640</v>
      </c>
      <c r="Q148" s="11">
        <f t="shared" ca="1" si="19"/>
        <v>389</v>
      </c>
      <c r="R148" s="11">
        <f t="shared" ca="1" si="19"/>
        <v>848</v>
      </c>
      <c r="S148" s="11">
        <f t="shared" ca="1" si="19"/>
        <v>297</v>
      </c>
      <c r="T148" s="11">
        <f t="shared" ca="1" si="19"/>
        <v>700</v>
      </c>
      <c r="U148" s="11">
        <f ca="1">IF($B$9=1,AVERAGE(Tabla1[[#This Row],[OCT]:[DIC]]),IF($B$9=2,AVERAGE(Tabla1[[#This Row],[JUL]:[DIC]]),AVERAGE(Tabla1[[#This Row],[ENE]:[DIC]])))</f>
        <v>615</v>
      </c>
      <c r="V148" s="11">
        <f ca="1">+Tabla1[[#This Row],[PROMEDIO VENTA (UNDS)]]/30</f>
        <v>20.5</v>
      </c>
      <c r="W148" s="11">
        <f ca="1">+Tabla1[[#This Row],[VENTA POR DÍA]]*Tabla1[[#This Row],[LEAD TIME (Días)]]</f>
        <v>328</v>
      </c>
      <c r="X148" s="11" t="str">
        <f>IF(Tabla1[[#This Row],[ABC]]="C","A PEDIDO","STOCK")</f>
        <v>A PEDIDO</v>
      </c>
      <c r="Y148" s="11">
        <f>IF(Tabla1[[#This Row],[ABC]]="C",0,ROUNDUP(VLOOKUP(Tabla1[[#This Row],[ABC]],$F$11:$J$12,MATCH(Y$15,$F$10:$J$10,0),0)*Tabla1[[#This Row],[VENTA POR DÍA]],0))</f>
        <v>0</v>
      </c>
      <c r="Z148" s="11">
        <f>IF(Tabla1[[#This Row],[ABC]]="C",0,ROUNDUP(VLOOKUP(Tabla1[[#This Row],[ABC]],$F$11:$J$12,MATCH(Z$15,$F$10:$J$10,0),0)*Tabla1[[#This Row],[VENTA POR DÍA]],0))</f>
        <v>0</v>
      </c>
    </row>
    <row r="149" spans="2:26" x14ac:dyDescent="0.2">
      <c r="B149" s="2">
        <v>348413</v>
      </c>
      <c r="C149" s="2" t="s">
        <v>218</v>
      </c>
      <c r="D149" s="2" t="s">
        <v>5</v>
      </c>
      <c r="E149" s="3" t="s">
        <v>6</v>
      </c>
      <c r="F149" s="16">
        <f t="shared" ca="1" si="17"/>
        <v>34</v>
      </c>
      <c r="G149" s="17">
        <f t="shared" ca="1" si="18"/>
        <v>18</v>
      </c>
      <c r="H149" s="36" t="str">
        <f>IFERROR(VLOOKUP(Tabla1[[#This Row],[COD PRODUCTO]],Tabla13[#All],9,0),"C")</f>
        <v>B</v>
      </c>
      <c r="I149" s="11">
        <f t="shared" ca="1" si="19"/>
        <v>105</v>
      </c>
      <c r="J149" s="11">
        <f t="shared" ca="1" si="19"/>
        <v>627</v>
      </c>
      <c r="K149" s="11">
        <f t="shared" ca="1" si="19"/>
        <v>947</v>
      </c>
      <c r="L149" s="11">
        <f t="shared" ca="1" si="19"/>
        <v>-77</v>
      </c>
      <c r="M149" s="11">
        <f t="shared" ca="1" si="19"/>
        <v>859</v>
      </c>
      <c r="N149" s="11">
        <f t="shared" ca="1" si="19"/>
        <v>474</v>
      </c>
      <c r="O149" s="11">
        <f t="shared" ca="1" si="19"/>
        <v>713</v>
      </c>
      <c r="P149" s="11">
        <f t="shared" ca="1" si="19"/>
        <v>804</v>
      </c>
      <c r="Q149" s="11">
        <f t="shared" ca="1" si="19"/>
        <v>157</v>
      </c>
      <c r="R149" s="11">
        <f t="shared" ca="1" si="19"/>
        <v>197</v>
      </c>
      <c r="S149" s="11">
        <f t="shared" ca="1" si="19"/>
        <v>970</v>
      </c>
      <c r="T149" s="11">
        <f t="shared" ca="1" si="19"/>
        <v>334</v>
      </c>
      <c r="U149" s="11">
        <f ca="1">IF($B$9=1,AVERAGE(Tabla1[[#This Row],[OCT]:[DIC]]),IF($B$9=2,AVERAGE(Tabla1[[#This Row],[JUL]:[DIC]]),AVERAGE(Tabla1[[#This Row],[ENE]:[DIC]])))</f>
        <v>500.33333333333331</v>
      </c>
      <c r="V149" s="11">
        <f ca="1">+Tabla1[[#This Row],[PROMEDIO VENTA (UNDS)]]/30</f>
        <v>16.677777777777777</v>
      </c>
      <c r="W149" s="11">
        <f ca="1">+Tabla1[[#This Row],[VENTA POR DÍA]]*Tabla1[[#This Row],[LEAD TIME (Días)]]</f>
        <v>300.2</v>
      </c>
      <c r="X149" s="11" t="str">
        <f>IF(Tabla1[[#This Row],[ABC]]="C","A PEDIDO","STOCK")</f>
        <v>STOCK</v>
      </c>
      <c r="Y149" s="11">
        <f ca="1">IF(Tabla1[[#This Row],[ABC]]="C",0,ROUNDUP(VLOOKUP(Tabla1[[#This Row],[ABC]],$F$11:$J$12,MATCH(Y$15,$F$10:$J$10,0),0)*Tabla1[[#This Row],[VENTA POR DÍA]],0))</f>
        <v>157</v>
      </c>
      <c r="Z149" s="11">
        <f ca="1">IF(Tabla1[[#This Row],[ABC]]="C",0,ROUNDUP(VLOOKUP(Tabla1[[#This Row],[ABC]],$F$11:$J$12,MATCH(Z$15,$F$10:$J$10,0),0)*Tabla1[[#This Row],[VENTA POR DÍA]],0))</f>
        <v>380</v>
      </c>
    </row>
    <row r="150" spans="2:26" x14ac:dyDescent="0.2">
      <c r="B150" s="2">
        <v>348415</v>
      </c>
      <c r="C150" s="2" t="s">
        <v>219</v>
      </c>
      <c r="D150" s="2" t="s">
        <v>5</v>
      </c>
      <c r="E150" s="3" t="s">
        <v>6</v>
      </c>
      <c r="F150" s="16">
        <f t="shared" ca="1" si="17"/>
        <v>12</v>
      </c>
      <c r="G150" s="17">
        <f t="shared" ca="1" si="18"/>
        <v>15</v>
      </c>
      <c r="H150" s="36" t="str">
        <f>IFERROR(VLOOKUP(Tabla1[[#This Row],[COD PRODUCTO]],Tabla13[#All],9,0),"C")</f>
        <v>C</v>
      </c>
      <c r="I150" s="11">
        <f t="shared" ca="1" si="19"/>
        <v>476</v>
      </c>
      <c r="J150" s="11">
        <f t="shared" ca="1" si="19"/>
        <v>930</v>
      </c>
      <c r="K150" s="11">
        <f t="shared" ca="1" si="19"/>
        <v>237</v>
      </c>
      <c r="L150" s="11">
        <f t="shared" ca="1" si="19"/>
        <v>426</v>
      </c>
      <c r="M150" s="11">
        <f t="shared" ca="1" si="19"/>
        <v>145</v>
      </c>
      <c r="N150" s="11">
        <f t="shared" ca="1" si="19"/>
        <v>0</v>
      </c>
      <c r="O150" s="11">
        <f t="shared" ca="1" si="19"/>
        <v>431</v>
      </c>
      <c r="P150" s="11">
        <f t="shared" ca="1" si="19"/>
        <v>845</v>
      </c>
      <c r="Q150" s="11">
        <f t="shared" ca="1" si="19"/>
        <v>164</v>
      </c>
      <c r="R150" s="11">
        <f t="shared" ca="1" si="19"/>
        <v>165</v>
      </c>
      <c r="S150" s="11">
        <f t="shared" ca="1" si="19"/>
        <v>204</v>
      </c>
      <c r="T150" s="11">
        <f t="shared" ca="1" si="19"/>
        <v>763</v>
      </c>
      <c r="U150" s="11">
        <f ca="1">IF($B$9=1,AVERAGE(Tabla1[[#This Row],[OCT]:[DIC]]),IF($B$9=2,AVERAGE(Tabla1[[#This Row],[JUL]:[DIC]]),AVERAGE(Tabla1[[#This Row],[ENE]:[DIC]])))</f>
        <v>377.33333333333331</v>
      </c>
      <c r="V150" s="11">
        <f ca="1">+Tabla1[[#This Row],[PROMEDIO VENTA (UNDS)]]/30</f>
        <v>12.577777777777778</v>
      </c>
      <c r="W150" s="11">
        <f ca="1">+Tabla1[[#This Row],[VENTA POR DÍA]]*Tabla1[[#This Row],[LEAD TIME (Días)]]</f>
        <v>188.66666666666666</v>
      </c>
      <c r="X150" s="11" t="str">
        <f>IF(Tabla1[[#This Row],[ABC]]="C","A PEDIDO","STOCK")</f>
        <v>A PEDIDO</v>
      </c>
      <c r="Y150" s="11">
        <f>IF(Tabla1[[#This Row],[ABC]]="C",0,ROUNDUP(VLOOKUP(Tabla1[[#This Row],[ABC]],$F$11:$J$12,MATCH(Y$15,$F$10:$J$10,0),0)*Tabla1[[#This Row],[VENTA POR DÍA]],0))</f>
        <v>0</v>
      </c>
      <c r="Z150" s="11">
        <f>IF(Tabla1[[#This Row],[ABC]]="C",0,ROUNDUP(VLOOKUP(Tabla1[[#This Row],[ABC]],$F$11:$J$12,MATCH(Z$15,$F$10:$J$10,0),0)*Tabla1[[#This Row],[VENTA POR DÍA]],0))</f>
        <v>0</v>
      </c>
    </row>
    <row r="151" spans="2:26" x14ac:dyDescent="0.2">
      <c r="B151" s="2">
        <v>348426</v>
      </c>
      <c r="C151" s="2" t="s">
        <v>220</v>
      </c>
      <c r="D151" s="2" t="s">
        <v>5</v>
      </c>
      <c r="E151" s="3" t="s">
        <v>6</v>
      </c>
      <c r="F151" s="16">
        <f t="shared" ca="1" si="17"/>
        <v>50</v>
      </c>
      <c r="G151" s="17">
        <f t="shared" ca="1" si="18"/>
        <v>13</v>
      </c>
      <c r="H151" s="36" t="str">
        <f>IFERROR(VLOOKUP(Tabla1[[#This Row],[COD PRODUCTO]],Tabla13[#All],9,0),"C")</f>
        <v>C</v>
      </c>
      <c r="I151" s="11">
        <f t="shared" ca="1" si="19"/>
        <v>992</v>
      </c>
      <c r="J151" s="11">
        <f t="shared" ca="1" si="19"/>
        <v>401</v>
      </c>
      <c r="K151" s="11">
        <f t="shared" ca="1" si="19"/>
        <v>286</v>
      </c>
      <c r="L151" s="11">
        <f t="shared" ca="1" si="19"/>
        <v>933</v>
      </c>
      <c r="M151" s="11">
        <f t="shared" ca="1" si="19"/>
        <v>520</v>
      </c>
      <c r="N151" s="11">
        <f t="shared" ca="1" si="19"/>
        <v>420</v>
      </c>
      <c r="O151" s="11">
        <f t="shared" ca="1" si="19"/>
        <v>980</v>
      </c>
      <c r="P151" s="11">
        <f t="shared" ca="1" si="19"/>
        <v>804</v>
      </c>
      <c r="Q151" s="11">
        <f t="shared" ca="1" si="19"/>
        <v>252</v>
      </c>
      <c r="R151" s="11">
        <f t="shared" ca="1" si="19"/>
        <v>31</v>
      </c>
      <c r="S151" s="11">
        <f t="shared" ca="1" si="19"/>
        <v>8</v>
      </c>
      <c r="T151" s="11">
        <f t="shared" ca="1" si="19"/>
        <v>63</v>
      </c>
      <c r="U151" s="11">
        <f ca="1">IF($B$9=1,AVERAGE(Tabla1[[#This Row],[OCT]:[DIC]]),IF($B$9=2,AVERAGE(Tabla1[[#This Row],[JUL]:[DIC]]),AVERAGE(Tabla1[[#This Row],[ENE]:[DIC]])))</f>
        <v>34</v>
      </c>
      <c r="V151" s="11">
        <f ca="1">+Tabla1[[#This Row],[PROMEDIO VENTA (UNDS)]]/30</f>
        <v>1.1333333333333333</v>
      </c>
      <c r="W151" s="11">
        <f ca="1">+Tabla1[[#This Row],[VENTA POR DÍA]]*Tabla1[[#This Row],[LEAD TIME (Días)]]</f>
        <v>14.733333333333333</v>
      </c>
      <c r="X151" s="11" t="str">
        <f>IF(Tabla1[[#This Row],[ABC]]="C","A PEDIDO","STOCK")</f>
        <v>A PEDIDO</v>
      </c>
      <c r="Y151" s="11">
        <f>IF(Tabla1[[#This Row],[ABC]]="C",0,ROUNDUP(VLOOKUP(Tabla1[[#This Row],[ABC]],$F$11:$J$12,MATCH(Y$15,$F$10:$J$10,0),0)*Tabla1[[#This Row],[VENTA POR DÍA]],0))</f>
        <v>0</v>
      </c>
      <c r="Z151" s="11">
        <f>IF(Tabla1[[#This Row],[ABC]]="C",0,ROUNDUP(VLOOKUP(Tabla1[[#This Row],[ABC]],$F$11:$J$12,MATCH(Z$15,$F$10:$J$10,0),0)*Tabla1[[#This Row],[VENTA POR DÍA]],0))</f>
        <v>0</v>
      </c>
    </row>
    <row r="152" spans="2:26" x14ac:dyDescent="0.2">
      <c r="B152" s="2">
        <v>348427</v>
      </c>
      <c r="C152" s="2" t="s">
        <v>221</v>
      </c>
      <c r="D152" s="2" t="s">
        <v>5</v>
      </c>
      <c r="E152" s="3" t="s">
        <v>6</v>
      </c>
      <c r="F152" s="16">
        <f t="shared" ca="1" si="17"/>
        <v>10</v>
      </c>
      <c r="G152" s="17">
        <f t="shared" ca="1" si="18"/>
        <v>17</v>
      </c>
      <c r="H152" s="36" t="str">
        <f>IFERROR(VLOOKUP(Tabla1[[#This Row],[COD PRODUCTO]],Tabla13[#All],9,0),"C")</f>
        <v>C</v>
      </c>
      <c r="I152" s="11">
        <f t="shared" ca="1" si="19"/>
        <v>76</v>
      </c>
      <c r="J152" s="11">
        <f t="shared" ca="1" si="19"/>
        <v>346</v>
      </c>
      <c r="K152" s="11">
        <f t="shared" ca="1" si="19"/>
        <v>136</v>
      </c>
      <c r="L152" s="11">
        <f t="shared" ca="1" si="19"/>
        <v>594</v>
      </c>
      <c r="M152" s="11">
        <f t="shared" ca="1" si="19"/>
        <v>482</v>
      </c>
      <c r="N152" s="11">
        <f t="shared" ca="1" si="19"/>
        <v>808</v>
      </c>
      <c r="O152" s="11">
        <f t="shared" ca="1" si="19"/>
        <v>936</v>
      </c>
      <c r="P152" s="11">
        <f t="shared" ca="1" si="19"/>
        <v>149</v>
      </c>
      <c r="Q152" s="11">
        <f t="shared" ca="1" si="19"/>
        <v>119</v>
      </c>
      <c r="R152" s="11">
        <f t="shared" ca="1" si="19"/>
        <v>649</v>
      </c>
      <c r="S152" s="11">
        <f t="shared" ca="1" si="19"/>
        <v>35</v>
      </c>
      <c r="T152" s="11">
        <f t="shared" ca="1" si="19"/>
        <v>798</v>
      </c>
      <c r="U152" s="11">
        <f ca="1">IF($B$9=1,AVERAGE(Tabla1[[#This Row],[OCT]:[DIC]]),IF($B$9=2,AVERAGE(Tabla1[[#This Row],[JUL]:[DIC]]),AVERAGE(Tabla1[[#This Row],[ENE]:[DIC]])))</f>
        <v>494</v>
      </c>
      <c r="V152" s="11">
        <f ca="1">+Tabla1[[#This Row],[PROMEDIO VENTA (UNDS)]]/30</f>
        <v>16.466666666666665</v>
      </c>
      <c r="W152" s="11">
        <f ca="1">+Tabla1[[#This Row],[VENTA POR DÍA]]*Tabla1[[#This Row],[LEAD TIME (Días)]]</f>
        <v>279.93333333333328</v>
      </c>
      <c r="X152" s="11" t="str">
        <f>IF(Tabla1[[#This Row],[ABC]]="C","A PEDIDO","STOCK")</f>
        <v>A PEDIDO</v>
      </c>
      <c r="Y152" s="11">
        <f>IF(Tabla1[[#This Row],[ABC]]="C",0,ROUNDUP(VLOOKUP(Tabla1[[#This Row],[ABC]],$F$11:$J$12,MATCH(Y$15,$F$10:$J$10,0),0)*Tabla1[[#This Row],[VENTA POR DÍA]],0))</f>
        <v>0</v>
      </c>
      <c r="Z152" s="11">
        <f>IF(Tabla1[[#This Row],[ABC]]="C",0,ROUNDUP(VLOOKUP(Tabla1[[#This Row],[ABC]],$F$11:$J$12,MATCH(Z$15,$F$10:$J$10,0),0)*Tabla1[[#This Row],[VENTA POR DÍA]],0))</f>
        <v>0</v>
      </c>
    </row>
    <row r="153" spans="2:26" x14ac:dyDescent="0.2">
      <c r="B153" s="2">
        <v>353716</v>
      </c>
      <c r="C153" s="2" t="s">
        <v>225</v>
      </c>
      <c r="D153" s="2" t="s">
        <v>5</v>
      </c>
      <c r="E153" s="3" t="s">
        <v>6</v>
      </c>
      <c r="F153" s="16">
        <f t="shared" ca="1" si="17"/>
        <v>12</v>
      </c>
      <c r="G153" s="17">
        <f t="shared" ca="1" si="18"/>
        <v>24</v>
      </c>
      <c r="H153" s="36" t="str">
        <f>IFERROR(VLOOKUP(Tabla1[[#This Row],[COD PRODUCTO]],Tabla13[#All],9,0),"C")</f>
        <v>A</v>
      </c>
      <c r="I153" s="11">
        <f t="shared" ca="1" si="19"/>
        <v>275</v>
      </c>
      <c r="J153" s="11">
        <f t="shared" ca="1" si="19"/>
        <v>989</v>
      </c>
      <c r="K153" s="11">
        <f t="shared" ca="1" si="19"/>
        <v>804</v>
      </c>
      <c r="L153" s="11">
        <f t="shared" ca="1" si="19"/>
        <v>676</v>
      </c>
      <c r="M153" s="11">
        <f t="shared" ca="1" si="19"/>
        <v>-53</v>
      </c>
      <c r="N153" s="11">
        <f t="shared" ca="1" si="19"/>
        <v>375</v>
      </c>
      <c r="O153" s="11">
        <f t="shared" ca="1" si="19"/>
        <v>475</v>
      </c>
      <c r="P153" s="11">
        <f t="shared" ca="1" si="19"/>
        <v>13</v>
      </c>
      <c r="Q153" s="11">
        <f t="shared" ca="1" si="19"/>
        <v>431</v>
      </c>
      <c r="R153" s="11">
        <f t="shared" ca="1" si="19"/>
        <v>589</v>
      </c>
      <c r="S153" s="11">
        <f t="shared" ca="1" si="19"/>
        <v>720</v>
      </c>
      <c r="T153" s="11">
        <f t="shared" ca="1" si="19"/>
        <v>292</v>
      </c>
      <c r="U153" s="11">
        <f ca="1">IF($B$9=1,AVERAGE(Tabla1[[#This Row],[OCT]:[DIC]]),IF($B$9=2,AVERAGE(Tabla1[[#This Row],[JUL]:[DIC]]),AVERAGE(Tabla1[[#This Row],[ENE]:[DIC]])))</f>
        <v>533.66666666666663</v>
      </c>
      <c r="V153" s="11">
        <f ca="1">+Tabla1[[#This Row],[PROMEDIO VENTA (UNDS)]]/30</f>
        <v>17.788888888888888</v>
      </c>
      <c r="W153" s="11">
        <f ca="1">+Tabla1[[#This Row],[VENTA POR DÍA]]*Tabla1[[#This Row],[LEAD TIME (Días)]]</f>
        <v>426.93333333333328</v>
      </c>
      <c r="X153" s="11" t="str">
        <f>IF(Tabla1[[#This Row],[ABC]]="C","A PEDIDO","STOCK")</f>
        <v>STOCK</v>
      </c>
      <c r="Y153" s="11">
        <f ca="1">IF(Tabla1[[#This Row],[ABC]]="C",0,ROUNDUP(VLOOKUP(Tabla1[[#This Row],[ABC]],$F$11:$J$12,MATCH(Y$15,$F$10:$J$10,0),0)*Tabla1[[#This Row],[VENTA POR DÍA]],0))</f>
        <v>53</v>
      </c>
      <c r="Z153" s="11">
        <f ca="1">IF(Tabla1[[#This Row],[ABC]]="C",0,ROUNDUP(VLOOKUP(Tabla1[[#This Row],[ABC]],$F$11:$J$12,MATCH(Z$15,$F$10:$J$10,0),0)*Tabla1[[#This Row],[VENTA POR DÍA]],0))</f>
        <v>519</v>
      </c>
    </row>
    <row r="154" spans="2:26" x14ac:dyDescent="0.2">
      <c r="B154" s="2">
        <v>348812</v>
      </c>
      <c r="C154" s="2" t="s">
        <v>227</v>
      </c>
      <c r="D154" s="2" t="s">
        <v>5</v>
      </c>
      <c r="E154" s="3" t="s">
        <v>6</v>
      </c>
      <c r="F154" s="16">
        <f t="shared" ca="1" si="17"/>
        <v>7</v>
      </c>
      <c r="G154" s="17">
        <f t="shared" ca="1" si="18"/>
        <v>12</v>
      </c>
      <c r="H154" s="36" t="str">
        <f>IFERROR(VLOOKUP(Tabla1[[#This Row],[COD PRODUCTO]],Tabla13[#All],9,0),"C")</f>
        <v>C</v>
      </c>
      <c r="I154" s="11">
        <f t="shared" ca="1" si="19"/>
        <v>-32</v>
      </c>
      <c r="J154" s="11">
        <f t="shared" ca="1" si="19"/>
        <v>372</v>
      </c>
      <c r="K154" s="11">
        <f t="shared" ca="1" si="19"/>
        <v>523</v>
      </c>
      <c r="L154" s="11">
        <f t="shared" ca="1" si="19"/>
        <v>243</v>
      </c>
      <c r="M154" s="11">
        <f t="shared" ca="1" si="19"/>
        <v>-63</v>
      </c>
      <c r="N154" s="11">
        <f t="shared" ca="1" si="19"/>
        <v>-86</v>
      </c>
      <c r="O154" s="11">
        <f t="shared" ca="1" si="19"/>
        <v>793</v>
      </c>
      <c r="P154" s="11">
        <f t="shared" ca="1" si="19"/>
        <v>290</v>
      </c>
      <c r="Q154" s="11">
        <f t="shared" ca="1" si="19"/>
        <v>531</v>
      </c>
      <c r="R154" s="11">
        <f t="shared" ca="1" si="19"/>
        <v>585</v>
      </c>
      <c r="S154" s="11">
        <f t="shared" ca="1" si="19"/>
        <v>927</v>
      </c>
      <c r="T154" s="11">
        <f t="shared" ca="1" si="19"/>
        <v>477</v>
      </c>
      <c r="U154" s="11">
        <f ca="1">IF($B$9=1,AVERAGE(Tabla1[[#This Row],[OCT]:[DIC]]),IF($B$9=2,AVERAGE(Tabla1[[#This Row],[JUL]:[DIC]]),AVERAGE(Tabla1[[#This Row],[ENE]:[DIC]])))</f>
        <v>663</v>
      </c>
      <c r="V154" s="11">
        <f ca="1">+Tabla1[[#This Row],[PROMEDIO VENTA (UNDS)]]/30</f>
        <v>22.1</v>
      </c>
      <c r="W154" s="11">
        <f ca="1">+Tabla1[[#This Row],[VENTA POR DÍA]]*Tabla1[[#This Row],[LEAD TIME (Días)]]</f>
        <v>265.20000000000005</v>
      </c>
      <c r="X154" s="11" t="str">
        <f>IF(Tabla1[[#This Row],[ABC]]="C","A PEDIDO","STOCK")</f>
        <v>A PEDIDO</v>
      </c>
      <c r="Y154" s="11">
        <f>IF(Tabla1[[#This Row],[ABC]]="C",0,ROUNDUP(VLOOKUP(Tabla1[[#This Row],[ABC]],$F$11:$J$12,MATCH(Y$15,$F$10:$J$10,0),0)*Tabla1[[#This Row],[VENTA POR DÍA]],0))</f>
        <v>0</v>
      </c>
      <c r="Z154" s="11">
        <f>IF(Tabla1[[#This Row],[ABC]]="C",0,ROUNDUP(VLOOKUP(Tabla1[[#This Row],[ABC]],$F$11:$J$12,MATCH(Z$15,$F$10:$J$10,0),0)*Tabla1[[#This Row],[VENTA POR DÍA]],0))</f>
        <v>0</v>
      </c>
    </row>
    <row r="155" spans="2:26" x14ac:dyDescent="0.2">
      <c r="B155" s="2">
        <v>348816</v>
      </c>
      <c r="C155" s="2" t="s">
        <v>231</v>
      </c>
      <c r="D155" s="2" t="s">
        <v>5</v>
      </c>
      <c r="E155" s="3" t="s">
        <v>6</v>
      </c>
      <c r="F155" s="16">
        <f t="shared" ca="1" si="17"/>
        <v>7</v>
      </c>
      <c r="G155" s="17">
        <f t="shared" ca="1" si="18"/>
        <v>19</v>
      </c>
      <c r="H155" s="36" t="str">
        <f>IFERROR(VLOOKUP(Tabla1[[#This Row],[COD PRODUCTO]],Tabla13[#All],9,0),"C")</f>
        <v>B</v>
      </c>
      <c r="I155" s="11">
        <f t="shared" ca="1" si="19"/>
        <v>451</v>
      </c>
      <c r="J155" s="11">
        <f t="shared" ca="1" si="19"/>
        <v>202</v>
      </c>
      <c r="K155" s="11">
        <f t="shared" ca="1" si="19"/>
        <v>275</v>
      </c>
      <c r="L155" s="11">
        <f t="shared" ca="1" si="19"/>
        <v>250</v>
      </c>
      <c r="M155" s="11">
        <f t="shared" ca="1" si="19"/>
        <v>529</v>
      </c>
      <c r="N155" s="11">
        <f t="shared" ca="1" si="19"/>
        <v>756</v>
      </c>
      <c r="O155" s="11">
        <f t="shared" ca="1" si="19"/>
        <v>288</v>
      </c>
      <c r="P155" s="11">
        <f t="shared" ca="1" si="19"/>
        <v>67</v>
      </c>
      <c r="Q155" s="11">
        <f t="shared" ca="1" si="19"/>
        <v>557</v>
      </c>
      <c r="R155" s="11">
        <f t="shared" ca="1" si="19"/>
        <v>-63</v>
      </c>
      <c r="S155" s="11">
        <f t="shared" ca="1" si="19"/>
        <v>254</v>
      </c>
      <c r="T155" s="11">
        <f t="shared" ca="1" si="19"/>
        <v>441</v>
      </c>
      <c r="U155" s="11">
        <f ca="1">IF($B$9=1,AVERAGE(Tabla1[[#This Row],[OCT]:[DIC]]),IF($B$9=2,AVERAGE(Tabla1[[#This Row],[JUL]:[DIC]]),AVERAGE(Tabla1[[#This Row],[ENE]:[DIC]])))</f>
        <v>210.66666666666666</v>
      </c>
      <c r="V155" s="11">
        <f ca="1">+Tabla1[[#This Row],[PROMEDIO VENTA (UNDS)]]/30</f>
        <v>7.0222222222222221</v>
      </c>
      <c r="W155" s="11">
        <f ca="1">+Tabla1[[#This Row],[VENTA POR DÍA]]*Tabla1[[#This Row],[LEAD TIME (Días)]]</f>
        <v>133.42222222222222</v>
      </c>
      <c r="X155" s="11" t="str">
        <f>IF(Tabla1[[#This Row],[ABC]]="C","A PEDIDO","STOCK")</f>
        <v>STOCK</v>
      </c>
      <c r="Y155" s="11">
        <f ca="1">IF(Tabla1[[#This Row],[ABC]]="C",0,ROUNDUP(VLOOKUP(Tabla1[[#This Row],[ABC]],$F$11:$J$12,MATCH(Y$15,$F$10:$J$10,0),0)*Tabla1[[#This Row],[VENTA POR DÍA]],0))</f>
        <v>66</v>
      </c>
      <c r="Z155" s="11">
        <f ca="1">IF(Tabla1[[#This Row],[ABC]]="C",0,ROUNDUP(VLOOKUP(Tabla1[[#This Row],[ABC]],$F$11:$J$12,MATCH(Z$15,$F$10:$J$10,0),0)*Tabla1[[#This Row],[VENTA POR DÍA]],0))</f>
        <v>160</v>
      </c>
    </row>
    <row r="156" spans="2:26" x14ac:dyDescent="0.2">
      <c r="B156" s="2">
        <v>348852</v>
      </c>
      <c r="C156" s="2" t="s">
        <v>232</v>
      </c>
      <c r="D156" s="2" t="s">
        <v>5</v>
      </c>
      <c r="E156" s="3" t="s">
        <v>6</v>
      </c>
      <c r="F156" s="16">
        <f t="shared" ca="1" si="17"/>
        <v>7</v>
      </c>
      <c r="G156" s="17">
        <f t="shared" ca="1" si="18"/>
        <v>19</v>
      </c>
      <c r="H156" s="36" t="str">
        <f>IFERROR(VLOOKUP(Tabla1[[#This Row],[COD PRODUCTO]],Tabla13[#All],9,0),"C")</f>
        <v>B</v>
      </c>
      <c r="I156" s="11">
        <f t="shared" ref="I156:T165" ca="1" si="20">RANDBETWEEN(-100,1000)</f>
        <v>113</v>
      </c>
      <c r="J156" s="11">
        <f t="shared" ca="1" si="20"/>
        <v>296</v>
      </c>
      <c r="K156" s="11">
        <f t="shared" ca="1" si="20"/>
        <v>436</v>
      </c>
      <c r="L156" s="11">
        <f t="shared" ca="1" si="20"/>
        <v>60</v>
      </c>
      <c r="M156" s="11">
        <f t="shared" ca="1" si="20"/>
        <v>558</v>
      </c>
      <c r="N156" s="11">
        <f t="shared" ca="1" si="20"/>
        <v>763</v>
      </c>
      <c r="O156" s="11">
        <f t="shared" ca="1" si="20"/>
        <v>847</v>
      </c>
      <c r="P156" s="11">
        <f t="shared" ca="1" si="20"/>
        <v>383</v>
      </c>
      <c r="Q156" s="11">
        <f t="shared" ca="1" si="20"/>
        <v>812</v>
      </c>
      <c r="R156" s="11">
        <f t="shared" ca="1" si="20"/>
        <v>695</v>
      </c>
      <c r="S156" s="11">
        <f t="shared" ca="1" si="20"/>
        <v>68</v>
      </c>
      <c r="T156" s="11">
        <f t="shared" ca="1" si="20"/>
        <v>302</v>
      </c>
      <c r="U156" s="11">
        <f ca="1">IF($B$9=1,AVERAGE(Tabla1[[#This Row],[OCT]:[DIC]]),IF($B$9=2,AVERAGE(Tabla1[[#This Row],[JUL]:[DIC]]),AVERAGE(Tabla1[[#This Row],[ENE]:[DIC]])))</f>
        <v>355</v>
      </c>
      <c r="V156" s="11">
        <f ca="1">+Tabla1[[#This Row],[PROMEDIO VENTA (UNDS)]]/30</f>
        <v>11.833333333333334</v>
      </c>
      <c r="W156" s="11">
        <f ca="1">+Tabla1[[#This Row],[VENTA POR DÍA]]*Tabla1[[#This Row],[LEAD TIME (Días)]]</f>
        <v>224.83333333333334</v>
      </c>
      <c r="X156" s="11" t="str">
        <f>IF(Tabla1[[#This Row],[ABC]]="C","A PEDIDO","STOCK")</f>
        <v>STOCK</v>
      </c>
      <c r="Y156" s="11">
        <f ca="1">IF(Tabla1[[#This Row],[ABC]]="C",0,ROUNDUP(VLOOKUP(Tabla1[[#This Row],[ABC]],$F$11:$J$12,MATCH(Y$15,$F$10:$J$10,0),0)*Tabla1[[#This Row],[VENTA POR DÍA]],0))</f>
        <v>111</v>
      </c>
      <c r="Z156" s="11">
        <f ca="1">IF(Tabla1[[#This Row],[ABC]]="C",0,ROUNDUP(VLOOKUP(Tabla1[[#This Row],[ABC]],$F$11:$J$12,MATCH(Z$15,$F$10:$J$10,0),0)*Tabla1[[#This Row],[VENTA POR DÍA]],0))</f>
        <v>270</v>
      </c>
    </row>
    <row r="157" spans="2:26" x14ac:dyDescent="0.2">
      <c r="B157" s="2">
        <v>353720</v>
      </c>
      <c r="C157" s="2" t="s">
        <v>235</v>
      </c>
      <c r="D157" s="2" t="s">
        <v>5</v>
      </c>
      <c r="E157" s="3" t="s">
        <v>6</v>
      </c>
      <c r="F157" s="16">
        <f t="shared" ca="1" si="17"/>
        <v>40</v>
      </c>
      <c r="G157" s="17">
        <f t="shared" ca="1" si="18"/>
        <v>23</v>
      </c>
      <c r="H157" s="36" t="str">
        <f>IFERROR(VLOOKUP(Tabla1[[#This Row],[COD PRODUCTO]],Tabla13[#All],9,0),"C")</f>
        <v>B</v>
      </c>
      <c r="I157" s="11">
        <f t="shared" ca="1" si="20"/>
        <v>80</v>
      </c>
      <c r="J157" s="11">
        <f t="shared" ca="1" si="20"/>
        <v>622</v>
      </c>
      <c r="K157" s="11">
        <f t="shared" ca="1" si="20"/>
        <v>978</v>
      </c>
      <c r="L157" s="11">
        <f t="shared" ca="1" si="20"/>
        <v>418</v>
      </c>
      <c r="M157" s="11">
        <f t="shared" ca="1" si="20"/>
        <v>-70</v>
      </c>
      <c r="N157" s="11">
        <f t="shared" ca="1" si="20"/>
        <v>252</v>
      </c>
      <c r="O157" s="11">
        <f t="shared" ca="1" si="20"/>
        <v>-25</v>
      </c>
      <c r="P157" s="11">
        <f t="shared" ca="1" si="20"/>
        <v>97</v>
      </c>
      <c r="Q157" s="11">
        <f t="shared" ca="1" si="20"/>
        <v>-61</v>
      </c>
      <c r="R157" s="11">
        <f t="shared" ca="1" si="20"/>
        <v>644</v>
      </c>
      <c r="S157" s="11">
        <f t="shared" ca="1" si="20"/>
        <v>409</v>
      </c>
      <c r="T157" s="11">
        <f t="shared" ca="1" si="20"/>
        <v>784</v>
      </c>
      <c r="U157" s="11">
        <f ca="1">IF($B$9=1,AVERAGE(Tabla1[[#This Row],[OCT]:[DIC]]),IF($B$9=2,AVERAGE(Tabla1[[#This Row],[JUL]:[DIC]]),AVERAGE(Tabla1[[#This Row],[ENE]:[DIC]])))</f>
        <v>612.33333333333337</v>
      </c>
      <c r="V157" s="11">
        <f ca="1">+Tabla1[[#This Row],[PROMEDIO VENTA (UNDS)]]/30</f>
        <v>20.411111111111111</v>
      </c>
      <c r="W157" s="11">
        <f ca="1">+Tabla1[[#This Row],[VENTA POR DÍA]]*Tabla1[[#This Row],[LEAD TIME (Días)]]</f>
        <v>469.45555555555558</v>
      </c>
      <c r="X157" s="11" t="str">
        <f>IF(Tabla1[[#This Row],[ABC]]="C","A PEDIDO","STOCK")</f>
        <v>STOCK</v>
      </c>
      <c r="Y157" s="11">
        <f ca="1">IF(Tabla1[[#This Row],[ABC]]="C",0,ROUNDUP(VLOOKUP(Tabla1[[#This Row],[ABC]],$F$11:$J$12,MATCH(Y$15,$F$10:$J$10,0),0)*Tabla1[[#This Row],[VENTA POR DÍA]],0))</f>
        <v>192</v>
      </c>
      <c r="Z157" s="11">
        <f ca="1">IF(Tabla1[[#This Row],[ABC]]="C",0,ROUNDUP(VLOOKUP(Tabla1[[#This Row],[ABC]],$F$11:$J$12,MATCH(Z$15,$F$10:$J$10,0),0)*Tabla1[[#This Row],[VENTA POR DÍA]],0))</f>
        <v>465</v>
      </c>
    </row>
    <row r="158" spans="2:26" x14ac:dyDescent="0.2">
      <c r="B158" s="2">
        <v>348838</v>
      </c>
      <c r="C158" s="2" t="s">
        <v>236</v>
      </c>
      <c r="D158" s="2" t="s">
        <v>5</v>
      </c>
      <c r="E158" s="3" t="s">
        <v>6</v>
      </c>
      <c r="F158" s="16">
        <f t="shared" ca="1" si="17"/>
        <v>48</v>
      </c>
      <c r="G158" s="17">
        <f t="shared" ca="1" si="18"/>
        <v>7</v>
      </c>
      <c r="H158" s="36" t="str">
        <f>IFERROR(VLOOKUP(Tabla1[[#This Row],[COD PRODUCTO]],Tabla13[#All],9,0),"C")</f>
        <v>C</v>
      </c>
      <c r="I158" s="11">
        <f t="shared" ca="1" si="20"/>
        <v>166</v>
      </c>
      <c r="J158" s="11">
        <f t="shared" ca="1" si="20"/>
        <v>-22</v>
      </c>
      <c r="K158" s="11">
        <f t="shared" ca="1" si="20"/>
        <v>345</v>
      </c>
      <c r="L158" s="11">
        <f t="shared" ca="1" si="20"/>
        <v>702</v>
      </c>
      <c r="M158" s="11">
        <f t="shared" ca="1" si="20"/>
        <v>579</v>
      </c>
      <c r="N158" s="11">
        <f t="shared" ca="1" si="20"/>
        <v>814</v>
      </c>
      <c r="O158" s="11">
        <f t="shared" ca="1" si="20"/>
        <v>85</v>
      </c>
      <c r="P158" s="11">
        <f t="shared" ca="1" si="20"/>
        <v>123</v>
      </c>
      <c r="Q158" s="11">
        <f t="shared" ca="1" si="20"/>
        <v>975</v>
      </c>
      <c r="R158" s="11">
        <f t="shared" ca="1" si="20"/>
        <v>657</v>
      </c>
      <c r="S158" s="11">
        <f t="shared" ca="1" si="20"/>
        <v>-14</v>
      </c>
      <c r="T158" s="11">
        <f t="shared" ca="1" si="20"/>
        <v>538</v>
      </c>
      <c r="U158" s="11">
        <f ca="1">IF($B$9=1,AVERAGE(Tabla1[[#This Row],[OCT]:[DIC]]),IF($B$9=2,AVERAGE(Tabla1[[#This Row],[JUL]:[DIC]]),AVERAGE(Tabla1[[#This Row],[ENE]:[DIC]])))</f>
        <v>393.66666666666669</v>
      </c>
      <c r="V158" s="11">
        <f ca="1">+Tabla1[[#This Row],[PROMEDIO VENTA (UNDS)]]/30</f>
        <v>13.122222222222224</v>
      </c>
      <c r="W158" s="11">
        <f ca="1">+Tabla1[[#This Row],[VENTA POR DÍA]]*Tabla1[[#This Row],[LEAD TIME (Días)]]</f>
        <v>91.855555555555569</v>
      </c>
      <c r="X158" s="11" t="str">
        <f>IF(Tabla1[[#This Row],[ABC]]="C","A PEDIDO","STOCK")</f>
        <v>A PEDIDO</v>
      </c>
      <c r="Y158" s="11">
        <f>IF(Tabla1[[#This Row],[ABC]]="C",0,ROUNDUP(VLOOKUP(Tabla1[[#This Row],[ABC]],$F$11:$J$12,MATCH(Y$15,$F$10:$J$10,0),0)*Tabla1[[#This Row],[VENTA POR DÍA]],0))</f>
        <v>0</v>
      </c>
      <c r="Z158" s="11">
        <f>IF(Tabla1[[#This Row],[ABC]]="C",0,ROUNDUP(VLOOKUP(Tabla1[[#This Row],[ABC]],$F$11:$J$12,MATCH(Z$15,$F$10:$J$10,0),0)*Tabla1[[#This Row],[VENTA POR DÍA]],0))</f>
        <v>0</v>
      </c>
    </row>
    <row r="159" spans="2:26" x14ac:dyDescent="0.2">
      <c r="B159" s="2">
        <v>348771</v>
      </c>
      <c r="C159" s="2" t="s">
        <v>237</v>
      </c>
      <c r="D159" s="2" t="s">
        <v>5</v>
      </c>
      <c r="E159" s="3" t="s">
        <v>6</v>
      </c>
      <c r="F159" s="16">
        <f t="shared" ca="1" si="17"/>
        <v>36</v>
      </c>
      <c r="G159" s="17">
        <f t="shared" ca="1" si="18"/>
        <v>20</v>
      </c>
      <c r="H159" s="36" t="str">
        <f>IFERROR(VLOOKUP(Tabla1[[#This Row],[COD PRODUCTO]],Tabla13[#All],9,0),"C")</f>
        <v>C</v>
      </c>
      <c r="I159" s="11">
        <f t="shared" ca="1" si="20"/>
        <v>904</v>
      </c>
      <c r="J159" s="11">
        <f t="shared" ca="1" si="20"/>
        <v>282</v>
      </c>
      <c r="K159" s="11">
        <f t="shared" ca="1" si="20"/>
        <v>806</v>
      </c>
      <c r="L159" s="11">
        <f t="shared" ca="1" si="20"/>
        <v>-10</v>
      </c>
      <c r="M159" s="11">
        <f t="shared" ca="1" si="20"/>
        <v>682</v>
      </c>
      <c r="N159" s="11">
        <f t="shared" ca="1" si="20"/>
        <v>908</v>
      </c>
      <c r="O159" s="11">
        <f t="shared" ca="1" si="20"/>
        <v>653</v>
      </c>
      <c r="P159" s="11">
        <f t="shared" ca="1" si="20"/>
        <v>798</v>
      </c>
      <c r="Q159" s="11">
        <f t="shared" ca="1" si="20"/>
        <v>171</v>
      </c>
      <c r="R159" s="11">
        <f t="shared" ca="1" si="20"/>
        <v>965</v>
      </c>
      <c r="S159" s="11">
        <f t="shared" ca="1" si="20"/>
        <v>741</v>
      </c>
      <c r="T159" s="11">
        <f t="shared" ca="1" si="20"/>
        <v>922</v>
      </c>
      <c r="U159" s="11">
        <f ca="1">IF($B$9=1,AVERAGE(Tabla1[[#This Row],[OCT]:[DIC]]),IF($B$9=2,AVERAGE(Tabla1[[#This Row],[JUL]:[DIC]]),AVERAGE(Tabla1[[#This Row],[ENE]:[DIC]])))</f>
        <v>876</v>
      </c>
      <c r="V159" s="11">
        <f ca="1">+Tabla1[[#This Row],[PROMEDIO VENTA (UNDS)]]/30</f>
        <v>29.2</v>
      </c>
      <c r="W159" s="11">
        <f ca="1">+Tabla1[[#This Row],[VENTA POR DÍA]]*Tabla1[[#This Row],[LEAD TIME (Días)]]</f>
        <v>584</v>
      </c>
      <c r="X159" s="11" t="str">
        <f>IF(Tabla1[[#This Row],[ABC]]="C","A PEDIDO","STOCK")</f>
        <v>A PEDIDO</v>
      </c>
      <c r="Y159" s="11">
        <f>IF(Tabla1[[#This Row],[ABC]]="C",0,ROUNDUP(VLOOKUP(Tabla1[[#This Row],[ABC]],$F$11:$J$12,MATCH(Y$15,$F$10:$J$10,0),0)*Tabla1[[#This Row],[VENTA POR DÍA]],0))</f>
        <v>0</v>
      </c>
      <c r="Z159" s="11">
        <f>IF(Tabla1[[#This Row],[ABC]]="C",0,ROUNDUP(VLOOKUP(Tabla1[[#This Row],[ABC]],$F$11:$J$12,MATCH(Z$15,$F$10:$J$10,0),0)*Tabla1[[#This Row],[VENTA POR DÍA]],0))</f>
        <v>0</v>
      </c>
    </row>
    <row r="160" spans="2:26" x14ac:dyDescent="0.2">
      <c r="B160" s="2">
        <v>348801</v>
      </c>
      <c r="C160" s="2" t="s">
        <v>50</v>
      </c>
      <c r="D160" s="2" t="s">
        <v>5</v>
      </c>
      <c r="E160" s="3" t="s">
        <v>6</v>
      </c>
      <c r="F160" s="16">
        <f t="shared" ca="1" si="17"/>
        <v>40</v>
      </c>
      <c r="G160" s="17">
        <f t="shared" ca="1" si="18"/>
        <v>8</v>
      </c>
      <c r="H160" s="36" t="str">
        <f>IFERROR(VLOOKUP(Tabla1[[#This Row],[COD PRODUCTO]],Tabla13[#All],9,0),"C")</f>
        <v>C</v>
      </c>
      <c r="I160" s="11">
        <f t="shared" ca="1" si="20"/>
        <v>314</v>
      </c>
      <c r="J160" s="11">
        <f t="shared" ca="1" si="20"/>
        <v>839</v>
      </c>
      <c r="K160" s="11">
        <f t="shared" ca="1" si="20"/>
        <v>986</v>
      </c>
      <c r="L160" s="11">
        <f t="shared" ca="1" si="20"/>
        <v>-2</v>
      </c>
      <c r="M160" s="11">
        <f t="shared" ca="1" si="20"/>
        <v>989</v>
      </c>
      <c r="N160" s="11">
        <f t="shared" ca="1" si="20"/>
        <v>100</v>
      </c>
      <c r="O160" s="11">
        <f t="shared" ca="1" si="20"/>
        <v>223</v>
      </c>
      <c r="P160" s="11">
        <f t="shared" ca="1" si="20"/>
        <v>809</v>
      </c>
      <c r="Q160" s="11">
        <f t="shared" ca="1" si="20"/>
        <v>722</v>
      </c>
      <c r="R160" s="11">
        <f t="shared" ca="1" si="20"/>
        <v>873</v>
      </c>
      <c r="S160" s="11">
        <f t="shared" ca="1" si="20"/>
        <v>195</v>
      </c>
      <c r="T160" s="11">
        <f t="shared" ca="1" si="20"/>
        <v>951</v>
      </c>
      <c r="U160" s="11">
        <f ca="1">IF($B$9=1,AVERAGE(Tabla1[[#This Row],[OCT]:[DIC]]),IF($B$9=2,AVERAGE(Tabla1[[#This Row],[JUL]:[DIC]]),AVERAGE(Tabla1[[#This Row],[ENE]:[DIC]])))</f>
        <v>673</v>
      </c>
      <c r="V160" s="11">
        <f ca="1">+Tabla1[[#This Row],[PROMEDIO VENTA (UNDS)]]/30</f>
        <v>22.433333333333334</v>
      </c>
      <c r="W160" s="11">
        <f ca="1">+Tabla1[[#This Row],[VENTA POR DÍA]]*Tabla1[[#This Row],[LEAD TIME (Días)]]</f>
        <v>179.46666666666667</v>
      </c>
      <c r="X160" s="11" t="str">
        <f>IF(Tabla1[[#This Row],[ABC]]="C","A PEDIDO","STOCK")</f>
        <v>A PEDIDO</v>
      </c>
      <c r="Y160" s="11">
        <f>IF(Tabla1[[#This Row],[ABC]]="C",0,ROUNDUP(VLOOKUP(Tabla1[[#This Row],[ABC]],$F$11:$J$12,MATCH(Y$15,$F$10:$J$10,0),0)*Tabla1[[#This Row],[VENTA POR DÍA]],0))</f>
        <v>0</v>
      </c>
      <c r="Z160" s="11">
        <f>IF(Tabla1[[#This Row],[ABC]]="C",0,ROUNDUP(VLOOKUP(Tabla1[[#This Row],[ABC]],$F$11:$J$12,MATCH(Z$15,$F$10:$J$10,0),0)*Tabla1[[#This Row],[VENTA POR DÍA]],0))</f>
        <v>0</v>
      </c>
    </row>
    <row r="161" spans="2:26" x14ac:dyDescent="0.2">
      <c r="B161" s="2">
        <v>348871</v>
      </c>
      <c r="C161" s="2" t="s">
        <v>243</v>
      </c>
      <c r="D161" s="2" t="s">
        <v>5</v>
      </c>
      <c r="E161" s="3" t="s">
        <v>6</v>
      </c>
      <c r="F161" s="16">
        <f t="shared" ca="1" si="17"/>
        <v>27</v>
      </c>
      <c r="G161" s="17">
        <f t="shared" ca="1" si="18"/>
        <v>13</v>
      </c>
      <c r="H161" s="36" t="str">
        <f>IFERROR(VLOOKUP(Tabla1[[#This Row],[COD PRODUCTO]],Tabla13[#All],9,0),"C")</f>
        <v>B</v>
      </c>
      <c r="I161" s="11">
        <f t="shared" ca="1" si="20"/>
        <v>132</v>
      </c>
      <c r="J161" s="11">
        <f t="shared" ca="1" si="20"/>
        <v>111</v>
      </c>
      <c r="K161" s="11">
        <f t="shared" ca="1" si="20"/>
        <v>682</v>
      </c>
      <c r="L161" s="11">
        <f t="shared" ca="1" si="20"/>
        <v>88</v>
      </c>
      <c r="M161" s="11">
        <f t="shared" ca="1" si="20"/>
        <v>244</v>
      </c>
      <c r="N161" s="11">
        <f t="shared" ca="1" si="20"/>
        <v>324</v>
      </c>
      <c r="O161" s="11">
        <f t="shared" ca="1" si="20"/>
        <v>74</v>
      </c>
      <c r="P161" s="11">
        <f t="shared" ca="1" si="20"/>
        <v>372</v>
      </c>
      <c r="Q161" s="11">
        <f t="shared" ca="1" si="20"/>
        <v>768</v>
      </c>
      <c r="R161" s="11">
        <f t="shared" ca="1" si="20"/>
        <v>891</v>
      </c>
      <c r="S161" s="11">
        <f t="shared" ca="1" si="20"/>
        <v>11</v>
      </c>
      <c r="T161" s="11">
        <f t="shared" ca="1" si="20"/>
        <v>141</v>
      </c>
      <c r="U161" s="11">
        <f ca="1">IF($B$9=1,AVERAGE(Tabla1[[#This Row],[OCT]:[DIC]]),IF($B$9=2,AVERAGE(Tabla1[[#This Row],[JUL]:[DIC]]),AVERAGE(Tabla1[[#This Row],[ENE]:[DIC]])))</f>
        <v>347.66666666666669</v>
      </c>
      <c r="V161" s="11">
        <f ca="1">+Tabla1[[#This Row],[PROMEDIO VENTA (UNDS)]]/30</f>
        <v>11.58888888888889</v>
      </c>
      <c r="W161" s="11">
        <f ca="1">+Tabla1[[#This Row],[VENTA POR DÍA]]*Tabla1[[#This Row],[LEAD TIME (Días)]]</f>
        <v>150.65555555555557</v>
      </c>
      <c r="X161" s="11" t="str">
        <f>IF(Tabla1[[#This Row],[ABC]]="C","A PEDIDO","STOCK")</f>
        <v>STOCK</v>
      </c>
      <c r="Y161" s="11">
        <f ca="1">IF(Tabla1[[#This Row],[ABC]]="C",0,ROUNDUP(VLOOKUP(Tabla1[[#This Row],[ABC]],$F$11:$J$12,MATCH(Y$15,$F$10:$J$10,0),0)*Tabla1[[#This Row],[VENTA POR DÍA]],0))</f>
        <v>109</v>
      </c>
      <c r="Z161" s="11">
        <f ca="1">IF(Tabla1[[#This Row],[ABC]]="C",0,ROUNDUP(VLOOKUP(Tabla1[[#This Row],[ABC]],$F$11:$J$12,MATCH(Z$15,$F$10:$J$10,0),0)*Tabla1[[#This Row],[VENTA POR DÍA]],0))</f>
        <v>264</v>
      </c>
    </row>
    <row r="162" spans="2:26" x14ac:dyDescent="0.2">
      <c r="B162" s="2">
        <v>348811</v>
      </c>
      <c r="C162" s="2" t="s">
        <v>244</v>
      </c>
      <c r="D162" s="2" t="s">
        <v>5</v>
      </c>
      <c r="E162" s="3" t="s">
        <v>6</v>
      </c>
      <c r="F162" s="16">
        <f t="shared" ca="1" si="17"/>
        <v>14</v>
      </c>
      <c r="G162" s="17">
        <f t="shared" ca="1" si="18"/>
        <v>28</v>
      </c>
      <c r="H162" s="36" t="str">
        <f>IFERROR(VLOOKUP(Tabla1[[#This Row],[COD PRODUCTO]],Tabla13[#All],9,0),"C")</f>
        <v>A</v>
      </c>
      <c r="I162" s="11">
        <f t="shared" ca="1" si="20"/>
        <v>-48</v>
      </c>
      <c r="J162" s="11">
        <f t="shared" ca="1" si="20"/>
        <v>435</v>
      </c>
      <c r="K162" s="11">
        <f t="shared" ca="1" si="20"/>
        <v>232</v>
      </c>
      <c r="L162" s="11">
        <f t="shared" ca="1" si="20"/>
        <v>670</v>
      </c>
      <c r="M162" s="11">
        <f t="shared" ca="1" si="20"/>
        <v>683</v>
      </c>
      <c r="N162" s="11">
        <f t="shared" ca="1" si="20"/>
        <v>707</v>
      </c>
      <c r="O162" s="11">
        <f t="shared" ca="1" si="20"/>
        <v>374</v>
      </c>
      <c r="P162" s="11">
        <f t="shared" ca="1" si="20"/>
        <v>59</v>
      </c>
      <c r="Q162" s="11">
        <f t="shared" ca="1" si="20"/>
        <v>6</v>
      </c>
      <c r="R162" s="11">
        <f t="shared" ca="1" si="20"/>
        <v>270</v>
      </c>
      <c r="S162" s="11">
        <f t="shared" ca="1" si="20"/>
        <v>643</v>
      </c>
      <c r="T162" s="11">
        <f t="shared" ca="1" si="20"/>
        <v>217</v>
      </c>
      <c r="U162" s="11">
        <f ca="1">IF($B$9=1,AVERAGE(Tabla1[[#This Row],[OCT]:[DIC]]),IF($B$9=2,AVERAGE(Tabla1[[#This Row],[JUL]:[DIC]]),AVERAGE(Tabla1[[#This Row],[ENE]:[DIC]])))</f>
        <v>376.66666666666669</v>
      </c>
      <c r="V162" s="11">
        <f ca="1">+Tabla1[[#This Row],[PROMEDIO VENTA (UNDS)]]/30</f>
        <v>12.555555555555555</v>
      </c>
      <c r="W162" s="11">
        <f ca="1">+Tabla1[[#This Row],[VENTA POR DÍA]]*Tabla1[[#This Row],[LEAD TIME (Días)]]</f>
        <v>351.55555555555554</v>
      </c>
      <c r="X162" s="11" t="str">
        <f>IF(Tabla1[[#This Row],[ABC]]="C","A PEDIDO","STOCK")</f>
        <v>STOCK</v>
      </c>
      <c r="Y162" s="11">
        <f ca="1">IF(Tabla1[[#This Row],[ABC]]="C",0,ROUNDUP(VLOOKUP(Tabla1[[#This Row],[ABC]],$F$11:$J$12,MATCH(Y$15,$F$10:$J$10,0),0)*Tabla1[[#This Row],[VENTA POR DÍA]],0))</f>
        <v>38</v>
      </c>
      <c r="Z162" s="11">
        <f ca="1">IF(Tabla1[[#This Row],[ABC]]="C",0,ROUNDUP(VLOOKUP(Tabla1[[#This Row],[ABC]],$F$11:$J$12,MATCH(Z$15,$F$10:$J$10,0),0)*Tabla1[[#This Row],[VENTA POR DÍA]],0))</f>
        <v>367</v>
      </c>
    </row>
    <row r="163" spans="2:26" x14ac:dyDescent="0.2">
      <c r="B163" s="2">
        <v>348814</v>
      </c>
      <c r="C163" s="2" t="s">
        <v>245</v>
      </c>
      <c r="D163" s="2" t="s">
        <v>5</v>
      </c>
      <c r="E163" s="3" t="s">
        <v>6</v>
      </c>
      <c r="F163" s="16">
        <f t="shared" ca="1" si="17"/>
        <v>16</v>
      </c>
      <c r="G163" s="17">
        <f t="shared" ca="1" si="18"/>
        <v>28</v>
      </c>
      <c r="H163" s="36" t="str">
        <f>IFERROR(VLOOKUP(Tabla1[[#This Row],[COD PRODUCTO]],Tabla13[#All],9,0),"C")</f>
        <v>B</v>
      </c>
      <c r="I163" s="11">
        <f t="shared" ca="1" si="20"/>
        <v>386</v>
      </c>
      <c r="J163" s="11">
        <f t="shared" ca="1" si="20"/>
        <v>707</v>
      </c>
      <c r="K163" s="11">
        <f t="shared" ca="1" si="20"/>
        <v>648</v>
      </c>
      <c r="L163" s="11">
        <f t="shared" ca="1" si="20"/>
        <v>396</v>
      </c>
      <c r="M163" s="11">
        <f t="shared" ca="1" si="20"/>
        <v>335</v>
      </c>
      <c r="N163" s="11">
        <f t="shared" ca="1" si="20"/>
        <v>987</v>
      </c>
      <c r="O163" s="11">
        <f t="shared" ca="1" si="20"/>
        <v>203</v>
      </c>
      <c r="P163" s="11">
        <f t="shared" ca="1" si="20"/>
        <v>228</v>
      </c>
      <c r="Q163" s="11">
        <f t="shared" ca="1" si="20"/>
        <v>236</v>
      </c>
      <c r="R163" s="11">
        <f t="shared" ca="1" si="20"/>
        <v>823</v>
      </c>
      <c r="S163" s="11">
        <f t="shared" ca="1" si="20"/>
        <v>213</v>
      </c>
      <c r="T163" s="11">
        <f t="shared" ca="1" si="20"/>
        <v>783</v>
      </c>
      <c r="U163" s="11">
        <f ca="1">IF($B$9=1,AVERAGE(Tabla1[[#This Row],[OCT]:[DIC]]),IF($B$9=2,AVERAGE(Tabla1[[#This Row],[JUL]:[DIC]]),AVERAGE(Tabla1[[#This Row],[ENE]:[DIC]])))</f>
        <v>606.33333333333337</v>
      </c>
      <c r="V163" s="11">
        <f ca="1">+Tabla1[[#This Row],[PROMEDIO VENTA (UNDS)]]/30</f>
        <v>20.211111111111112</v>
      </c>
      <c r="W163" s="11">
        <f ca="1">+Tabla1[[#This Row],[VENTA POR DÍA]]*Tabla1[[#This Row],[LEAD TIME (Días)]]</f>
        <v>565.91111111111115</v>
      </c>
      <c r="X163" s="11" t="str">
        <f>IF(Tabla1[[#This Row],[ABC]]="C","A PEDIDO","STOCK")</f>
        <v>STOCK</v>
      </c>
      <c r="Y163" s="11">
        <f ca="1">IF(Tabla1[[#This Row],[ABC]]="C",0,ROUNDUP(VLOOKUP(Tabla1[[#This Row],[ABC]],$F$11:$J$12,MATCH(Y$15,$F$10:$J$10,0),0)*Tabla1[[#This Row],[VENTA POR DÍA]],0))</f>
        <v>190</v>
      </c>
      <c r="Z163" s="11">
        <f ca="1">IF(Tabla1[[#This Row],[ABC]]="C",0,ROUNDUP(VLOOKUP(Tabla1[[#This Row],[ABC]],$F$11:$J$12,MATCH(Z$15,$F$10:$J$10,0),0)*Tabla1[[#This Row],[VENTA POR DÍA]],0))</f>
        <v>461</v>
      </c>
    </row>
    <row r="164" spans="2:26" x14ac:dyDescent="0.2">
      <c r="B164" s="2">
        <v>348850</v>
      </c>
      <c r="C164" s="2" t="s">
        <v>246</v>
      </c>
      <c r="D164" s="2" t="s">
        <v>5</v>
      </c>
      <c r="E164" s="3" t="s">
        <v>6</v>
      </c>
      <c r="F164" s="16">
        <f t="shared" ca="1" si="17"/>
        <v>40</v>
      </c>
      <c r="G164" s="17">
        <f t="shared" ca="1" si="18"/>
        <v>25</v>
      </c>
      <c r="H164" s="36" t="str">
        <f>IFERROR(VLOOKUP(Tabla1[[#This Row],[COD PRODUCTO]],Tabla13[#All],9,0),"C")</f>
        <v>C</v>
      </c>
      <c r="I164" s="11">
        <f t="shared" ca="1" si="20"/>
        <v>750</v>
      </c>
      <c r="J164" s="11">
        <f t="shared" ca="1" si="20"/>
        <v>993</v>
      </c>
      <c r="K164" s="11">
        <f t="shared" ca="1" si="20"/>
        <v>247</v>
      </c>
      <c r="L164" s="11">
        <f t="shared" ca="1" si="20"/>
        <v>732</v>
      </c>
      <c r="M164" s="11">
        <f t="shared" ca="1" si="20"/>
        <v>-15</v>
      </c>
      <c r="N164" s="11">
        <f t="shared" ca="1" si="20"/>
        <v>151</v>
      </c>
      <c r="O164" s="11">
        <f t="shared" ca="1" si="20"/>
        <v>719</v>
      </c>
      <c r="P164" s="11">
        <f t="shared" ca="1" si="20"/>
        <v>53</v>
      </c>
      <c r="Q164" s="11">
        <f t="shared" ca="1" si="20"/>
        <v>141</v>
      </c>
      <c r="R164" s="11">
        <f t="shared" ca="1" si="20"/>
        <v>714</v>
      </c>
      <c r="S164" s="11">
        <f t="shared" ca="1" si="20"/>
        <v>-39</v>
      </c>
      <c r="T164" s="11">
        <f t="shared" ca="1" si="20"/>
        <v>595</v>
      </c>
      <c r="U164" s="11">
        <f ca="1">IF($B$9=1,AVERAGE(Tabla1[[#This Row],[OCT]:[DIC]]),IF($B$9=2,AVERAGE(Tabla1[[#This Row],[JUL]:[DIC]]),AVERAGE(Tabla1[[#This Row],[ENE]:[DIC]])))</f>
        <v>423.33333333333331</v>
      </c>
      <c r="V164" s="11">
        <f ca="1">+Tabla1[[#This Row],[PROMEDIO VENTA (UNDS)]]/30</f>
        <v>14.111111111111111</v>
      </c>
      <c r="W164" s="11">
        <f ca="1">+Tabla1[[#This Row],[VENTA POR DÍA]]*Tabla1[[#This Row],[LEAD TIME (Días)]]</f>
        <v>352.77777777777777</v>
      </c>
      <c r="X164" s="11" t="str">
        <f>IF(Tabla1[[#This Row],[ABC]]="C","A PEDIDO","STOCK")</f>
        <v>A PEDIDO</v>
      </c>
      <c r="Y164" s="11">
        <f>IF(Tabla1[[#This Row],[ABC]]="C",0,ROUNDUP(VLOOKUP(Tabla1[[#This Row],[ABC]],$F$11:$J$12,MATCH(Y$15,$F$10:$J$10,0),0)*Tabla1[[#This Row],[VENTA POR DÍA]],0))</f>
        <v>0</v>
      </c>
      <c r="Z164" s="11">
        <f>IF(Tabla1[[#This Row],[ABC]]="C",0,ROUNDUP(VLOOKUP(Tabla1[[#This Row],[ABC]],$F$11:$J$12,MATCH(Z$15,$F$10:$J$10,0),0)*Tabla1[[#This Row],[VENTA POR DÍA]],0))</f>
        <v>0</v>
      </c>
    </row>
    <row r="165" spans="2:26" x14ac:dyDescent="0.2">
      <c r="B165" s="2">
        <v>348770</v>
      </c>
      <c r="C165" s="2" t="s">
        <v>130</v>
      </c>
      <c r="D165" s="2" t="s">
        <v>5</v>
      </c>
      <c r="E165" s="3" t="s">
        <v>6</v>
      </c>
      <c r="F165" s="16">
        <f t="shared" ca="1" si="17"/>
        <v>6</v>
      </c>
      <c r="G165" s="17">
        <f t="shared" ca="1" si="18"/>
        <v>28</v>
      </c>
      <c r="H165" s="36" t="str">
        <f>IFERROR(VLOOKUP(Tabla1[[#This Row],[COD PRODUCTO]],Tabla13[#All],9,0),"C")</f>
        <v>C</v>
      </c>
      <c r="I165" s="11">
        <f t="shared" ca="1" si="20"/>
        <v>603</v>
      </c>
      <c r="J165" s="11">
        <f t="shared" ca="1" si="20"/>
        <v>261</v>
      </c>
      <c r="K165" s="11">
        <f t="shared" ca="1" si="20"/>
        <v>814</v>
      </c>
      <c r="L165" s="11">
        <f t="shared" ca="1" si="20"/>
        <v>434</v>
      </c>
      <c r="M165" s="11">
        <f t="shared" ca="1" si="20"/>
        <v>721</v>
      </c>
      <c r="N165" s="11">
        <f t="shared" ca="1" si="20"/>
        <v>502</v>
      </c>
      <c r="O165" s="11">
        <f t="shared" ca="1" si="20"/>
        <v>489</v>
      </c>
      <c r="P165" s="11">
        <f t="shared" ca="1" si="20"/>
        <v>453</v>
      </c>
      <c r="Q165" s="11">
        <f t="shared" ca="1" si="20"/>
        <v>-84</v>
      </c>
      <c r="R165" s="11">
        <f t="shared" ca="1" si="20"/>
        <v>183</v>
      </c>
      <c r="S165" s="11">
        <f t="shared" ca="1" si="20"/>
        <v>128</v>
      </c>
      <c r="T165" s="11">
        <f t="shared" ca="1" si="20"/>
        <v>918</v>
      </c>
      <c r="U165" s="11">
        <f ca="1">IF($B$9=1,AVERAGE(Tabla1[[#This Row],[OCT]:[DIC]]),IF($B$9=2,AVERAGE(Tabla1[[#This Row],[JUL]:[DIC]]),AVERAGE(Tabla1[[#This Row],[ENE]:[DIC]])))</f>
        <v>409.66666666666669</v>
      </c>
      <c r="V165" s="11">
        <f ca="1">+Tabla1[[#This Row],[PROMEDIO VENTA (UNDS)]]/30</f>
        <v>13.655555555555557</v>
      </c>
      <c r="W165" s="11">
        <f ca="1">+Tabla1[[#This Row],[VENTA POR DÍA]]*Tabla1[[#This Row],[LEAD TIME (Días)]]</f>
        <v>382.35555555555561</v>
      </c>
      <c r="X165" s="11" t="str">
        <f>IF(Tabla1[[#This Row],[ABC]]="C","A PEDIDO","STOCK")</f>
        <v>A PEDIDO</v>
      </c>
      <c r="Y165" s="11">
        <f>IF(Tabla1[[#This Row],[ABC]]="C",0,ROUNDUP(VLOOKUP(Tabla1[[#This Row],[ABC]],$F$11:$J$12,MATCH(Y$15,$F$10:$J$10,0),0)*Tabla1[[#This Row],[VENTA POR DÍA]],0))</f>
        <v>0</v>
      </c>
      <c r="Z165" s="11">
        <f>IF(Tabla1[[#This Row],[ABC]]="C",0,ROUNDUP(VLOOKUP(Tabla1[[#This Row],[ABC]],$F$11:$J$12,MATCH(Z$15,$F$10:$J$10,0),0)*Tabla1[[#This Row],[VENTA POR DÍA]],0))</f>
        <v>0</v>
      </c>
    </row>
    <row r="166" spans="2:26" x14ac:dyDescent="0.2">
      <c r="B166" s="2">
        <v>348772</v>
      </c>
      <c r="C166" s="2" t="s">
        <v>231</v>
      </c>
      <c r="D166" s="2" t="s">
        <v>5</v>
      </c>
      <c r="E166" s="3" t="s">
        <v>6</v>
      </c>
      <c r="F166" s="16">
        <f t="shared" ca="1" si="17"/>
        <v>50</v>
      </c>
      <c r="G166" s="17">
        <f t="shared" ca="1" si="18"/>
        <v>27</v>
      </c>
      <c r="H166" s="36" t="str">
        <f>IFERROR(VLOOKUP(Tabla1[[#This Row],[COD PRODUCTO]],Tabla13[#All],9,0),"C")</f>
        <v>C</v>
      </c>
      <c r="I166" s="11">
        <f t="shared" ref="I166:T175" ca="1" si="21">RANDBETWEEN(-100,1000)</f>
        <v>320</v>
      </c>
      <c r="J166" s="11">
        <f t="shared" ca="1" si="21"/>
        <v>32</v>
      </c>
      <c r="K166" s="11">
        <f t="shared" ca="1" si="21"/>
        <v>588</v>
      </c>
      <c r="L166" s="11">
        <f t="shared" ca="1" si="21"/>
        <v>790</v>
      </c>
      <c r="M166" s="11">
        <f t="shared" ca="1" si="21"/>
        <v>124</v>
      </c>
      <c r="N166" s="11">
        <f t="shared" ca="1" si="21"/>
        <v>213</v>
      </c>
      <c r="O166" s="11">
        <f t="shared" ca="1" si="21"/>
        <v>903</v>
      </c>
      <c r="P166" s="11">
        <f t="shared" ca="1" si="21"/>
        <v>515</v>
      </c>
      <c r="Q166" s="11">
        <f t="shared" ca="1" si="21"/>
        <v>852</v>
      </c>
      <c r="R166" s="11">
        <f t="shared" ca="1" si="21"/>
        <v>108</v>
      </c>
      <c r="S166" s="11">
        <f t="shared" ca="1" si="21"/>
        <v>394</v>
      </c>
      <c r="T166" s="11">
        <f t="shared" ca="1" si="21"/>
        <v>393</v>
      </c>
      <c r="U166" s="11">
        <f ca="1">IF($B$9=1,AVERAGE(Tabla1[[#This Row],[OCT]:[DIC]]),IF($B$9=2,AVERAGE(Tabla1[[#This Row],[JUL]:[DIC]]),AVERAGE(Tabla1[[#This Row],[ENE]:[DIC]])))</f>
        <v>298.33333333333331</v>
      </c>
      <c r="V166" s="11">
        <f ca="1">+Tabla1[[#This Row],[PROMEDIO VENTA (UNDS)]]/30</f>
        <v>9.9444444444444446</v>
      </c>
      <c r="W166" s="11">
        <f ca="1">+Tabla1[[#This Row],[VENTA POR DÍA]]*Tabla1[[#This Row],[LEAD TIME (Días)]]</f>
        <v>268.5</v>
      </c>
      <c r="X166" s="11" t="str">
        <f>IF(Tabla1[[#This Row],[ABC]]="C","A PEDIDO","STOCK")</f>
        <v>A PEDIDO</v>
      </c>
      <c r="Y166" s="11">
        <f>IF(Tabla1[[#This Row],[ABC]]="C",0,ROUNDUP(VLOOKUP(Tabla1[[#This Row],[ABC]],$F$11:$J$12,MATCH(Y$15,$F$10:$J$10,0),0)*Tabla1[[#This Row],[VENTA POR DÍA]],0))</f>
        <v>0</v>
      </c>
      <c r="Z166" s="11">
        <f>IF(Tabla1[[#This Row],[ABC]]="C",0,ROUNDUP(VLOOKUP(Tabla1[[#This Row],[ABC]],$F$11:$J$12,MATCH(Z$15,$F$10:$J$10,0),0)*Tabla1[[#This Row],[VENTA POR DÍA]],0))</f>
        <v>0</v>
      </c>
    </row>
    <row r="167" spans="2:26" x14ac:dyDescent="0.2">
      <c r="B167" s="2">
        <v>348804</v>
      </c>
      <c r="C167" s="2" t="s">
        <v>250</v>
      </c>
      <c r="D167" s="2" t="s">
        <v>5</v>
      </c>
      <c r="E167" s="3" t="s">
        <v>6</v>
      </c>
      <c r="F167" s="16">
        <f t="shared" ca="1" si="17"/>
        <v>27</v>
      </c>
      <c r="G167" s="17">
        <f t="shared" ca="1" si="18"/>
        <v>30</v>
      </c>
      <c r="H167" s="36" t="str">
        <f>IFERROR(VLOOKUP(Tabla1[[#This Row],[COD PRODUCTO]],Tabla13[#All],9,0),"C")</f>
        <v>B</v>
      </c>
      <c r="I167" s="11">
        <f t="shared" ca="1" si="21"/>
        <v>686</v>
      </c>
      <c r="J167" s="11">
        <f t="shared" ca="1" si="21"/>
        <v>-18</v>
      </c>
      <c r="K167" s="11">
        <f t="shared" ca="1" si="21"/>
        <v>678</v>
      </c>
      <c r="L167" s="11">
        <f t="shared" ca="1" si="21"/>
        <v>454</v>
      </c>
      <c r="M167" s="11">
        <f t="shared" ca="1" si="21"/>
        <v>283</v>
      </c>
      <c r="N167" s="11">
        <f t="shared" ca="1" si="21"/>
        <v>235</v>
      </c>
      <c r="O167" s="11">
        <f t="shared" ca="1" si="21"/>
        <v>609</v>
      </c>
      <c r="P167" s="11">
        <f t="shared" ca="1" si="21"/>
        <v>266</v>
      </c>
      <c r="Q167" s="11">
        <f t="shared" ca="1" si="21"/>
        <v>870</v>
      </c>
      <c r="R167" s="11">
        <f t="shared" ca="1" si="21"/>
        <v>437</v>
      </c>
      <c r="S167" s="11">
        <f t="shared" ca="1" si="21"/>
        <v>847</v>
      </c>
      <c r="T167" s="11">
        <f t="shared" ca="1" si="21"/>
        <v>781</v>
      </c>
      <c r="U167" s="11">
        <f ca="1">IF($B$9=1,AVERAGE(Tabla1[[#This Row],[OCT]:[DIC]]),IF($B$9=2,AVERAGE(Tabla1[[#This Row],[JUL]:[DIC]]),AVERAGE(Tabla1[[#This Row],[ENE]:[DIC]])))</f>
        <v>688.33333333333337</v>
      </c>
      <c r="V167" s="11">
        <f ca="1">+Tabla1[[#This Row],[PROMEDIO VENTA (UNDS)]]/30</f>
        <v>22.944444444444446</v>
      </c>
      <c r="W167" s="11">
        <f ca="1">+Tabla1[[#This Row],[VENTA POR DÍA]]*Tabla1[[#This Row],[LEAD TIME (Días)]]</f>
        <v>688.33333333333337</v>
      </c>
      <c r="X167" s="11" t="str">
        <f>IF(Tabla1[[#This Row],[ABC]]="C","A PEDIDO","STOCK")</f>
        <v>STOCK</v>
      </c>
      <c r="Y167" s="11">
        <f ca="1">IF(Tabla1[[#This Row],[ABC]]="C",0,ROUNDUP(VLOOKUP(Tabla1[[#This Row],[ABC]],$F$11:$J$12,MATCH(Y$15,$F$10:$J$10,0),0)*Tabla1[[#This Row],[VENTA POR DÍA]],0))</f>
        <v>215</v>
      </c>
      <c r="Z167" s="11">
        <f ca="1">IF(Tabla1[[#This Row],[ABC]]="C",0,ROUNDUP(VLOOKUP(Tabla1[[#This Row],[ABC]],$F$11:$J$12,MATCH(Z$15,$F$10:$J$10,0),0)*Tabla1[[#This Row],[VENTA POR DÍA]],0))</f>
        <v>523</v>
      </c>
    </row>
    <row r="168" spans="2:26" x14ac:dyDescent="0.2">
      <c r="B168" s="2">
        <v>348875</v>
      </c>
      <c r="C168" s="2" t="s">
        <v>251</v>
      </c>
      <c r="D168" s="2" t="s">
        <v>5</v>
      </c>
      <c r="E168" s="3" t="s">
        <v>6</v>
      </c>
      <c r="F168" s="16">
        <f t="shared" ca="1" si="17"/>
        <v>15</v>
      </c>
      <c r="G168" s="17">
        <f t="shared" ca="1" si="18"/>
        <v>25</v>
      </c>
      <c r="H168" s="36" t="str">
        <f>IFERROR(VLOOKUP(Tabla1[[#This Row],[COD PRODUCTO]],Tabla13[#All],9,0),"C")</f>
        <v>B</v>
      </c>
      <c r="I168" s="11">
        <f t="shared" ca="1" si="21"/>
        <v>214</v>
      </c>
      <c r="J168" s="11">
        <f t="shared" ca="1" si="21"/>
        <v>790</v>
      </c>
      <c r="K168" s="11">
        <f t="shared" ca="1" si="21"/>
        <v>780</v>
      </c>
      <c r="L168" s="11">
        <f t="shared" ca="1" si="21"/>
        <v>3</v>
      </c>
      <c r="M168" s="11">
        <f t="shared" ca="1" si="21"/>
        <v>303</v>
      </c>
      <c r="N168" s="11">
        <f t="shared" ca="1" si="21"/>
        <v>152</v>
      </c>
      <c r="O168" s="11">
        <f t="shared" ca="1" si="21"/>
        <v>366</v>
      </c>
      <c r="P168" s="11">
        <f t="shared" ca="1" si="21"/>
        <v>474</v>
      </c>
      <c r="Q168" s="11">
        <f t="shared" ca="1" si="21"/>
        <v>561</v>
      </c>
      <c r="R168" s="11">
        <f t="shared" ca="1" si="21"/>
        <v>422</v>
      </c>
      <c r="S168" s="11">
        <f t="shared" ca="1" si="21"/>
        <v>640</v>
      </c>
      <c r="T168" s="11">
        <f t="shared" ca="1" si="21"/>
        <v>813</v>
      </c>
      <c r="U168" s="11">
        <f ca="1">IF($B$9=1,AVERAGE(Tabla1[[#This Row],[OCT]:[DIC]]),IF($B$9=2,AVERAGE(Tabla1[[#This Row],[JUL]:[DIC]]),AVERAGE(Tabla1[[#This Row],[ENE]:[DIC]])))</f>
        <v>625</v>
      </c>
      <c r="V168" s="11">
        <f ca="1">+Tabla1[[#This Row],[PROMEDIO VENTA (UNDS)]]/30</f>
        <v>20.833333333333332</v>
      </c>
      <c r="W168" s="11">
        <f ca="1">+Tabla1[[#This Row],[VENTA POR DÍA]]*Tabla1[[#This Row],[LEAD TIME (Días)]]</f>
        <v>520.83333333333326</v>
      </c>
      <c r="X168" s="11" t="str">
        <f>IF(Tabla1[[#This Row],[ABC]]="C","A PEDIDO","STOCK")</f>
        <v>STOCK</v>
      </c>
      <c r="Y168" s="11">
        <f ca="1">IF(Tabla1[[#This Row],[ABC]]="C",0,ROUNDUP(VLOOKUP(Tabla1[[#This Row],[ABC]],$F$11:$J$12,MATCH(Y$15,$F$10:$J$10,0),0)*Tabla1[[#This Row],[VENTA POR DÍA]],0))</f>
        <v>196</v>
      </c>
      <c r="Z168" s="11">
        <f ca="1">IF(Tabla1[[#This Row],[ABC]]="C",0,ROUNDUP(VLOOKUP(Tabla1[[#This Row],[ABC]],$F$11:$J$12,MATCH(Z$15,$F$10:$J$10,0),0)*Tabla1[[#This Row],[VENTA POR DÍA]],0))</f>
        <v>475</v>
      </c>
    </row>
    <row r="169" spans="2:26" x14ac:dyDescent="0.2">
      <c r="B169" s="2">
        <v>348893</v>
      </c>
      <c r="C169" s="2" t="s">
        <v>252</v>
      </c>
      <c r="D169" s="2" t="s">
        <v>5</v>
      </c>
      <c r="E169" s="3" t="s">
        <v>6</v>
      </c>
      <c r="F169" s="16">
        <f t="shared" ca="1" si="17"/>
        <v>32</v>
      </c>
      <c r="G169" s="17">
        <f t="shared" ca="1" si="18"/>
        <v>8</v>
      </c>
      <c r="H169" s="36" t="str">
        <f>IFERROR(VLOOKUP(Tabla1[[#This Row],[COD PRODUCTO]],Tabla13[#All],9,0),"C")</f>
        <v>C</v>
      </c>
      <c r="I169" s="11">
        <f t="shared" ca="1" si="21"/>
        <v>600</v>
      </c>
      <c r="J169" s="11">
        <f t="shared" ca="1" si="21"/>
        <v>42</v>
      </c>
      <c r="K169" s="11">
        <f t="shared" ca="1" si="21"/>
        <v>233</v>
      </c>
      <c r="L169" s="11">
        <f t="shared" ca="1" si="21"/>
        <v>651</v>
      </c>
      <c r="M169" s="11">
        <f t="shared" ca="1" si="21"/>
        <v>601</v>
      </c>
      <c r="N169" s="11">
        <f t="shared" ca="1" si="21"/>
        <v>949</v>
      </c>
      <c r="O169" s="11">
        <f t="shared" ca="1" si="21"/>
        <v>867</v>
      </c>
      <c r="P169" s="11">
        <f t="shared" ca="1" si="21"/>
        <v>401</v>
      </c>
      <c r="Q169" s="11">
        <f t="shared" ca="1" si="21"/>
        <v>938</v>
      </c>
      <c r="R169" s="11">
        <f t="shared" ca="1" si="21"/>
        <v>564</v>
      </c>
      <c r="S169" s="11">
        <f t="shared" ca="1" si="21"/>
        <v>214</v>
      </c>
      <c r="T169" s="11">
        <f t="shared" ca="1" si="21"/>
        <v>189</v>
      </c>
      <c r="U169" s="11">
        <f ca="1">IF($B$9=1,AVERAGE(Tabla1[[#This Row],[OCT]:[DIC]]),IF($B$9=2,AVERAGE(Tabla1[[#This Row],[JUL]:[DIC]]),AVERAGE(Tabla1[[#This Row],[ENE]:[DIC]])))</f>
        <v>322.33333333333331</v>
      </c>
      <c r="V169" s="11">
        <f ca="1">+Tabla1[[#This Row],[PROMEDIO VENTA (UNDS)]]/30</f>
        <v>10.744444444444444</v>
      </c>
      <c r="W169" s="11">
        <f ca="1">+Tabla1[[#This Row],[VENTA POR DÍA]]*Tabla1[[#This Row],[LEAD TIME (Días)]]</f>
        <v>85.955555555555549</v>
      </c>
      <c r="X169" s="11" t="str">
        <f>IF(Tabla1[[#This Row],[ABC]]="C","A PEDIDO","STOCK")</f>
        <v>A PEDIDO</v>
      </c>
      <c r="Y169" s="11">
        <f>IF(Tabla1[[#This Row],[ABC]]="C",0,ROUNDUP(VLOOKUP(Tabla1[[#This Row],[ABC]],$F$11:$J$12,MATCH(Y$15,$F$10:$J$10,0),0)*Tabla1[[#This Row],[VENTA POR DÍA]],0))</f>
        <v>0</v>
      </c>
      <c r="Z169" s="11">
        <f>IF(Tabla1[[#This Row],[ABC]]="C",0,ROUNDUP(VLOOKUP(Tabla1[[#This Row],[ABC]],$F$11:$J$12,MATCH(Z$15,$F$10:$J$10,0),0)*Tabla1[[#This Row],[VENTA POR DÍA]],0))</f>
        <v>0</v>
      </c>
    </row>
    <row r="170" spans="2:26" x14ac:dyDescent="0.2">
      <c r="B170" s="2">
        <v>348895</v>
      </c>
      <c r="C170" s="2" t="s">
        <v>253</v>
      </c>
      <c r="D170" s="2" t="s">
        <v>5</v>
      </c>
      <c r="E170" s="3" t="s">
        <v>6</v>
      </c>
      <c r="F170" s="16">
        <f t="shared" ca="1" si="17"/>
        <v>41</v>
      </c>
      <c r="G170" s="17">
        <f t="shared" ca="1" si="18"/>
        <v>25</v>
      </c>
      <c r="H170" s="36" t="str">
        <f>IFERROR(VLOOKUP(Tabla1[[#This Row],[COD PRODUCTO]],Tabla13[#All],9,0),"C")</f>
        <v>A</v>
      </c>
      <c r="I170" s="11">
        <f t="shared" ca="1" si="21"/>
        <v>742</v>
      </c>
      <c r="J170" s="11">
        <f t="shared" ca="1" si="21"/>
        <v>398</v>
      </c>
      <c r="K170" s="11">
        <f t="shared" ca="1" si="21"/>
        <v>976</v>
      </c>
      <c r="L170" s="11">
        <f t="shared" ca="1" si="21"/>
        <v>480</v>
      </c>
      <c r="M170" s="11">
        <f t="shared" ca="1" si="21"/>
        <v>699</v>
      </c>
      <c r="N170" s="11">
        <f t="shared" ca="1" si="21"/>
        <v>357</v>
      </c>
      <c r="O170" s="11">
        <f t="shared" ca="1" si="21"/>
        <v>595</v>
      </c>
      <c r="P170" s="11">
        <f t="shared" ca="1" si="21"/>
        <v>857</v>
      </c>
      <c r="Q170" s="11">
        <f t="shared" ca="1" si="21"/>
        <v>395</v>
      </c>
      <c r="R170" s="11">
        <f t="shared" ca="1" si="21"/>
        <v>457</v>
      </c>
      <c r="S170" s="11">
        <f t="shared" ca="1" si="21"/>
        <v>880</v>
      </c>
      <c r="T170" s="11">
        <f t="shared" ca="1" si="21"/>
        <v>982</v>
      </c>
      <c r="U170" s="11">
        <f ca="1">IF($B$9=1,AVERAGE(Tabla1[[#This Row],[OCT]:[DIC]]),IF($B$9=2,AVERAGE(Tabla1[[#This Row],[JUL]:[DIC]]),AVERAGE(Tabla1[[#This Row],[ENE]:[DIC]])))</f>
        <v>773</v>
      </c>
      <c r="V170" s="11">
        <f ca="1">+Tabla1[[#This Row],[PROMEDIO VENTA (UNDS)]]/30</f>
        <v>25.766666666666666</v>
      </c>
      <c r="W170" s="11">
        <f ca="1">+Tabla1[[#This Row],[VENTA POR DÍA]]*Tabla1[[#This Row],[LEAD TIME (Días)]]</f>
        <v>644.16666666666663</v>
      </c>
      <c r="X170" s="11" t="str">
        <f>IF(Tabla1[[#This Row],[ABC]]="C","A PEDIDO","STOCK")</f>
        <v>STOCK</v>
      </c>
      <c r="Y170" s="11">
        <f ca="1">IF(Tabla1[[#This Row],[ABC]]="C",0,ROUNDUP(VLOOKUP(Tabla1[[#This Row],[ABC]],$F$11:$J$12,MATCH(Y$15,$F$10:$J$10,0),0)*Tabla1[[#This Row],[VENTA POR DÍA]],0))</f>
        <v>77</v>
      </c>
      <c r="Z170" s="11">
        <f ca="1">IF(Tabla1[[#This Row],[ABC]]="C",0,ROUNDUP(VLOOKUP(Tabla1[[#This Row],[ABC]],$F$11:$J$12,MATCH(Z$15,$F$10:$J$10,0),0)*Tabla1[[#This Row],[VENTA POR DÍA]],0))</f>
        <v>752</v>
      </c>
    </row>
    <row r="171" spans="2:26" x14ac:dyDescent="0.2">
      <c r="B171" s="2">
        <v>348834</v>
      </c>
      <c r="C171" s="2" t="s">
        <v>259</v>
      </c>
      <c r="D171" s="2" t="s">
        <v>5</v>
      </c>
      <c r="E171" s="3" t="s">
        <v>6</v>
      </c>
      <c r="F171" s="16">
        <f t="shared" ca="1" si="17"/>
        <v>22</v>
      </c>
      <c r="G171" s="17">
        <f t="shared" ca="1" si="18"/>
        <v>22</v>
      </c>
      <c r="H171" s="36" t="str">
        <f>IFERROR(VLOOKUP(Tabla1[[#This Row],[COD PRODUCTO]],Tabla13[#All],9,0),"C")</f>
        <v>C</v>
      </c>
      <c r="I171" s="11">
        <f t="shared" ca="1" si="21"/>
        <v>817</v>
      </c>
      <c r="J171" s="11">
        <f t="shared" ca="1" si="21"/>
        <v>429</v>
      </c>
      <c r="K171" s="11">
        <f t="shared" ca="1" si="21"/>
        <v>68</v>
      </c>
      <c r="L171" s="11">
        <f t="shared" ca="1" si="21"/>
        <v>335</v>
      </c>
      <c r="M171" s="11">
        <f t="shared" ca="1" si="21"/>
        <v>25</v>
      </c>
      <c r="N171" s="11">
        <f t="shared" ca="1" si="21"/>
        <v>487</v>
      </c>
      <c r="O171" s="11">
        <f t="shared" ca="1" si="21"/>
        <v>-98</v>
      </c>
      <c r="P171" s="11">
        <f t="shared" ca="1" si="21"/>
        <v>129</v>
      </c>
      <c r="Q171" s="11">
        <f t="shared" ca="1" si="21"/>
        <v>766</v>
      </c>
      <c r="R171" s="11">
        <f t="shared" ca="1" si="21"/>
        <v>-37</v>
      </c>
      <c r="S171" s="11">
        <f t="shared" ca="1" si="21"/>
        <v>1</v>
      </c>
      <c r="T171" s="11">
        <f t="shared" ca="1" si="21"/>
        <v>971</v>
      </c>
      <c r="U171" s="11">
        <f ca="1">IF($B$9=1,AVERAGE(Tabla1[[#This Row],[OCT]:[DIC]]),IF($B$9=2,AVERAGE(Tabla1[[#This Row],[JUL]:[DIC]]),AVERAGE(Tabla1[[#This Row],[ENE]:[DIC]])))</f>
        <v>311.66666666666669</v>
      </c>
      <c r="V171" s="11">
        <f ca="1">+Tabla1[[#This Row],[PROMEDIO VENTA (UNDS)]]/30</f>
        <v>10.388888888888889</v>
      </c>
      <c r="W171" s="11">
        <f ca="1">+Tabla1[[#This Row],[VENTA POR DÍA]]*Tabla1[[#This Row],[LEAD TIME (Días)]]</f>
        <v>228.55555555555557</v>
      </c>
      <c r="X171" s="11" t="str">
        <f>IF(Tabla1[[#This Row],[ABC]]="C","A PEDIDO","STOCK")</f>
        <v>A PEDIDO</v>
      </c>
      <c r="Y171" s="11">
        <f>IF(Tabla1[[#This Row],[ABC]]="C",0,ROUNDUP(VLOOKUP(Tabla1[[#This Row],[ABC]],$F$11:$J$12,MATCH(Y$15,$F$10:$J$10,0),0)*Tabla1[[#This Row],[VENTA POR DÍA]],0))</f>
        <v>0</v>
      </c>
      <c r="Z171" s="11">
        <f>IF(Tabla1[[#This Row],[ABC]]="C",0,ROUNDUP(VLOOKUP(Tabla1[[#This Row],[ABC]],$F$11:$J$12,MATCH(Z$15,$F$10:$J$10,0),0)*Tabla1[[#This Row],[VENTA POR DÍA]],0))</f>
        <v>0</v>
      </c>
    </row>
    <row r="172" spans="2:26" x14ac:dyDescent="0.2">
      <c r="B172" s="2">
        <v>353717</v>
      </c>
      <c r="C172" s="2" t="s">
        <v>82</v>
      </c>
      <c r="D172" s="2" t="s">
        <v>5</v>
      </c>
      <c r="E172" s="3" t="s">
        <v>6</v>
      </c>
      <c r="F172" s="16">
        <f t="shared" ca="1" si="17"/>
        <v>29</v>
      </c>
      <c r="G172" s="17">
        <f t="shared" ca="1" si="18"/>
        <v>9</v>
      </c>
      <c r="H172" s="36" t="str">
        <f>IFERROR(VLOOKUP(Tabla1[[#This Row],[COD PRODUCTO]],Tabla13[#All],9,0),"C")</f>
        <v>C</v>
      </c>
      <c r="I172" s="11">
        <f t="shared" ca="1" si="21"/>
        <v>978</v>
      </c>
      <c r="J172" s="11">
        <f t="shared" ca="1" si="21"/>
        <v>-24</v>
      </c>
      <c r="K172" s="11">
        <f t="shared" ca="1" si="21"/>
        <v>263</v>
      </c>
      <c r="L172" s="11">
        <f t="shared" ca="1" si="21"/>
        <v>563</v>
      </c>
      <c r="M172" s="11">
        <f t="shared" ca="1" si="21"/>
        <v>721</v>
      </c>
      <c r="N172" s="11">
        <f t="shared" ca="1" si="21"/>
        <v>960</v>
      </c>
      <c r="O172" s="11">
        <f t="shared" ca="1" si="21"/>
        <v>-41</v>
      </c>
      <c r="P172" s="11">
        <f t="shared" ca="1" si="21"/>
        <v>286</v>
      </c>
      <c r="Q172" s="11">
        <f t="shared" ca="1" si="21"/>
        <v>243</v>
      </c>
      <c r="R172" s="11">
        <f t="shared" ca="1" si="21"/>
        <v>-63</v>
      </c>
      <c r="S172" s="11">
        <f t="shared" ca="1" si="21"/>
        <v>354</v>
      </c>
      <c r="T172" s="11">
        <f t="shared" ca="1" si="21"/>
        <v>664</v>
      </c>
      <c r="U172" s="11">
        <f ca="1">IF($B$9=1,AVERAGE(Tabla1[[#This Row],[OCT]:[DIC]]),IF($B$9=2,AVERAGE(Tabla1[[#This Row],[JUL]:[DIC]]),AVERAGE(Tabla1[[#This Row],[ENE]:[DIC]])))</f>
        <v>318.33333333333331</v>
      </c>
      <c r="V172" s="11">
        <f ca="1">+Tabla1[[#This Row],[PROMEDIO VENTA (UNDS)]]/30</f>
        <v>10.611111111111111</v>
      </c>
      <c r="W172" s="11">
        <f ca="1">+Tabla1[[#This Row],[VENTA POR DÍA]]*Tabla1[[#This Row],[LEAD TIME (Días)]]</f>
        <v>95.5</v>
      </c>
      <c r="X172" s="11" t="str">
        <f>IF(Tabla1[[#This Row],[ABC]]="C","A PEDIDO","STOCK")</f>
        <v>A PEDIDO</v>
      </c>
      <c r="Y172" s="11">
        <f>IF(Tabla1[[#This Row],[ABC]]="C",0,ROUNDUP(VLOOKUP(Tabla1[[#This Row],[ABC]],$F$11:$J$12,MATCH(Y$15,$F$10:$J$10,0),0)*Tabla1[[#This Row],[VENTA POR DÍA]],0))</f>
        <v>0</v>
      </c>
      <c r="Z172" s="11">
        <f>IF(Tabla1[[#This Row],[ABC]]="C",0,ROUNDUP(VLOOKUP(Tabla1[[#This Row],[ABC]],$F$11:$J$12,MATCH(Z$15,$F$10:$J$10,0),0)*Tabla1[[#This Row],[VENTA POR DÍA]],0))</f>
        <v>0</v>
      </c>
    </row>
    <row r="173" spans="2:26" x14ac:dyDescent="0.2">
      <c r="B173" s="2">
        <v>362184</v>
      </c>
      <c r="C173" s="2" t="s">
        <v>81</v>
      </c>
      <c r="D173" s="2" t="s">
        <v>5</v>
      </c>
      <c r="E173" s="3" t="s">
        <v>6</v>
      </c>
      <c r="F173" s="16">
        <f t="shared" ca="1" si="17"/>
        <v>18</v>
      </c>
      <c r="G173" s="17">
        <f t="shared" ca="1" si="18"/>
        <v>24</v>
      </c>
      <c r="H173" s="36" t="str">
        <f>IFERROR(VLOOKUP(Tabla1[[#This Row],[COD PRODUCTO]],Tabla13[#All],9,0),"C")</f>
        <v>B</v>
      </c>
      <c r="I173" s="11">
        <f t="shared" ca="1" si="21"/>
        <v>-55</v>
      </c>
      <c r="J173" s="11">
        <f t="shared" ca="1" si="21"/>
        <v>650</v>
      </c>
      <c r="K173" s="11">
        <f t="shared" ca="1" si="21"/>
        <v>-14</v>
      </c>
      <c r="L173" s="11">
        <f t="shared" ca="1" si="21"/>
        <v>462</v>
      </c>
      <c r="M173" s="11">
        <f t="shared" ca="1" si="21"/>
        <v>371</v>
      </c>
      <c r="N173" s="11">
        <f t="shared" ca="1" si="21"/>
        <v>821</v>
      </c>
      <c r="O173" s="11">
        <f t="shared" ca="1" si="21"/>
        <v>863</v>
      </c>
      <c r="P173" s="11">
        <f t="shared" ca="1" si="21"/>
        <v>116</v>
      </c>
      <c r="Q173" s="11">
        <f t="shared" ca="1" si="21"/>
        <v>445</v>
      </c>
      <c r="R173" s="11">
        <f t="shared" ca="1" si="21"/>
        <v>606</v>
      </c>
      <c r="S173" s="11">
        <f t="shared" ca="1" si="21"/>
        <v>869</v>
      </c>
      <c r="T173" s="11">
        <f t="shared" ca="1" si="21"/>
        <v>951</v>
      </c>
      <c r="U173" s="11">
        <f ca="1">IF($B$9=1,AVERAGE(Tabla1[[#This Row],[OCT]:[DIC]]),IF($B$9=2,AVERAGE(Tabla1[[#This Row],[JUL]:[DIC]]),AVERAGE(Tabla1[[#This Row],[ENE]:[DIC]])))</f>
        <v>808.66666666666663</v>
      </c>
      <c r="V173" s="11">
        <f ca="1">+Tabla1[[#This Row],[PROMEDIO VENTA (UNDS)]]/30</f>
        <v>26.955555555555556</v>
      </c>
      <c r="W173" s="11">
        <f ca="1">+Tabla1[[#This Row],[VENTA POR DÍA]]*Tabla1[[#This Row],[LEAD TIME (Días)]]</f>
        <v>646.93333333333339</v>
      </c>
      <c r="X173" s="11" t="str">
        <f>IF(Tabla1[[#This Row],[ABC]]="C","A PEDIDO","STOCK")</f>
        <v>STOCK</v>
      </c>
      <c r="Y173" s="11">
        <f ca="1">IF(Tabla1[[#This Row],[ABC]]="C",0,ROUNDUP(VLOOKUP(Tabla1[[#This Row],[ABC]],$F$11:$J$12,MATCH(Y$15,$F$10:$J$10,0),0)*Tabla1[[#This Row],[VENTA POR DÍA]],0))</f>
        <v>253</v>
      </c>
      <c r="Z173" s="11">
        <f ca="1">IF(Tabla1[[#This Row],[ABC]]="C",0,ROUNDUP(VLOOKUP(Tabla1[[#This Row],[ABC]],$F$11:$J$12,MATCH(Z$15,$F$10:$J$10,0),0)*Tabla1[[#This Row],[VENTA POR DÍA]],0))</f>
        <v>614</v>
      </c>
    </row>
    <row r="174" spans="2:26" x14ac:dyDescent="0.2">
      <c r="B174" s="2">
        <v>348265</v>
      </c>
      <c r="C174" s="2" t="s">
        <v>260</v>
      </c>
      <c r="D174" s="2" t="s">
        <v>5</v>
      </c>
      <c r="E174" s="3" t="s">
        <v>6</v>
      </c>
      <c r="F174" s="16">
        <f t="shared" ca="1" si="17"/>
        <v>34</v>
      </c>
      <c r="G174" s="17">
        <f t="shared" ca="1" si="18"/>
        <v>26</v>
      </c>
      <c r="H174" s="36" t="str">
        <f>IFERROR(VLOOKUP(Tabla1[[#This Row],[COD PRODUCTO]],Tabla13[#All],9,0),"C")</f>
        <v>C</v>
      </c>
      <c r="I174" s="11">
        <f t="shared" ca="1" si="21"/>
        <v>104</v>
      </c>
      <c r="J174" s="11">
        <f t="shared" ca="1" si="21"/>
        <v>362</v>
      </c>
      <c r="K174" s="11">
        <f t="shared" ca="1" si="21"/>
        <v>228</v>
      </c>
      <c r="L174" s="11">
        <f t="shared" ca="1" si="21"/>
        <v>734</v>
      </c>
      <c r="M174" s="11">
        <f t="shared" ca="1" si="21"/>
        <v>956</v>
      </c>
      <c r="N174" s="11">
        <f t="shared" ca="1" si="21"/>
        <v>421</v>
      </c>
      <c r="O174" s="11">
        <f t="shared" ca="1" si="21"/>
        <v>197</v>
      </c>
      <c r="P174" s="11">
        <f t="shared" ca="1" si="21"/>
        <v>472</v>
      </c>
      <c r="Q174" s="11">
        <f t="shared" ca="1" si="21"/>
        <v>-82</v>
      </c>
      <c r="R174" s="11">
        <f t="shared" ca="1" si="21"/>
        <v>698</v>
      </c>
      <c r="S174" s="11">
        <f t="shared" ca="1" si="21"/>
        <v>780</v>
      </c>
      <c r="T174" s="11">
        <f t="shared" ca="1" si="21"/>
        <v>608</v>
      </c>
      <c r="U174" s="11">
        <f ca="1">IF($B$9=1,AVERAGE(Tabla1[[#This Row],[OCT]:[DIC]]),IF($B$9=2,AVERAGE(Tabla1[[#This Row],[JUL]:[DIC]]),AVERAGE(Tabla1[[#This Row],[ENE]:[DIC]])))</f>
        <v>695.33333333333337</v>
      </c>
      <c r="V174" s="11">
        <f ca="1">+Tabla1[[#This Row],[PROMEDIO VENTA (UNDS)]]/30</f>
        <v>23.177777777777781</v>
      </c>
      <c r="W174" s="11">
        <f ca="1">+Tabla1[[#This Row],[VENTA POR DÍA]]*Tabla1[[#This Row],[LEAD TIME (Días)]]</f>
        <v>602.62222222222226</v>
      </c>
      <c r="X174" s="11" t="str">
        <f>IF(Tabla1[[#This Row],[ABC]]="C","A PEDIDO","STOCK")</f>
        <v>A PEDIDO</v>
      </c>
      <c r="Y174" s="11">
        <f>IF(Tabla1[[#This Row],[ABC]]="C",0,ROUNDUP(VLOOKUP(Tabla1[[#This Row],[ABC]],$F$11:$J$12,MATCH(Y$15,$F$10:$J$10,0),0)*Tabla1[[#This Row],[VENTA POR DÍA]],0))</f>
        <v>0</v>
      </c>
      <c r="Z174" s="11">
        <f>IF(Tabla1[[#This Row],[ABC]]="C",0,ROUNDUP(VLOOKUP(Tabla1[[#This Row],[ABC]],$F$11:$J$12,MATCH(Z$15,$F$10:$J$10,0),0)*Tabla1[[#This Row],[VENTA POR DÍA]],0))</f>
        <v>0</v>
      </c>
    </row>
    <row r="175" spans="2:26" x14ac:dyDescent="0.2">
      <c r="B175" s="2">
        <v>348268</v>
      </c>
      <c r="C175" s="2" t="s">
        <v>261</v>
      </c>
      <c r="D175" s="2" t="s">
        <v>5</v>
      </c>
      <c r="E175" s="3" t="s">
        <v>6</v>
      </c>
      <c r="F175" s="16">
        <f t="shared" ca="1" si="17"/>
        <v>43</v>
      </c>
      <c r="G175" s="17">
        <f t="shared" ca="1" si="18"/>
        <v>5</v>
      </c>
      <c r="H175" s="36" t="str">
        <f>IFERROR(VLOOKUP(Tabla1[[#This Row],[COD PRODUCTO]],Tabla13[#All],9,0),"C")</f>
        <v>B</v>
      </c>
      <c r="I175" s="11">
        <f t="shared" ca="1" si="21"/>
        <v>422</v>
      </c>
      <c r="J175" s="11">
        <f t="shared" ca="1" si="21"/>
        <v>626</v>
      </c>
      <c r="K175" s="11">
        <f t="shared" ca="1" si="21"/>
        <v>625</v>
      </c>
      <c r="L175" s="11">
        <f t="shared" ca="1" si="21"/>
        <v>4</v>
      </c>
      <c r="M175" s="11">
        <f t="shared" ca="1" si="21"/>
        <v>618</v>
      </c>
      <c r="N175" s="11">
        <f t="shared" ca="1" si="21"/>
        <v>265</v>
      </c>
      <c r="O175" s="11">
        <f t="shared" ca="1" si="21"/>
        <v>429</v>
      </c>
      <c r="P175" s="11">
        <f t="shared" ca="1" si="21"/>
        <v>673</v>
      </c>
      <c r="Q175" s="11">
        <f t="shared" ca="1" si="21"/>
        <v>632</v>
      </c>
      <c r="R175" s="11">
        <f t="shared" ca="1" si="21"/>
        <v>191</v>
      </c>
      <c r="S175" s="11">
        <f t="shared" ca="1" si="21"/>
        <v>163</v>
      </c>
      <c r="T175" s="11">
        <f t="shared" ca="1" si="21"/>
        <v>726</v>
      </c>
      <c r="U175" s="11">
        <f ca="1">IF($B$9=1,AVERAGE(Tabla1[[#This Row],[OCT]:[DIC]]),IF($B$9=2,AVERAGE(Tabla1[[#This Row],[JUL]:[DIC]]),AVERAGE(Tabla1[[#This Row],[ENE]:[DIC]])))</f>
        <v>360</v>
      </c>
      <c r="V175" s="11">
        <f ca="1">+Tabla1[[#This Row],[PROMEDIO VENTA (UNDS)]]/30</f>
        <v>12</v>
      </c>
      <c r="W175" s="11">
        <f ca="1">+Tabla1[[#This Row],[VENTA POR DÍA]]*Tabla1[[#This Row],[LEAD TIME (Días)]]</f>
        <v>60</v>
      </c>
      <c r="X175" s="11" t="str">
        <f>IF(Tabla1[[#This Row],[ABC]]="C","A PEDIDO","STOCK")</f>
        <v>STOCK</v>
      </c>
      <c r="Y175" s="11">
        <f ca="1">IF(Tabla1[[#This Row],[ABC]]="C",0,ROUNDUP(VLOOKUP(Tabla1[[#This Row],[ABC]],$F$11:$J$12,MATCH(Y$15,$F$10:$J$10,0),0)*Tabla1[[#This Row],[VENTA POR DÍA]],0))</f>
        <v>113</v>
      </c>
      <c r="Z175" s="11">
        <f ca="1">IF(Tabla1[[#This Row],[ABC]]="C",0,ROUNDUP(VLOOKUP(Tabla1[[#This Row],[ABC]],$F$11:$J$12,MATCH(Z$15,$F$10:$J$10,0),0)*Tabla1[[#This Row],[VENTA POR DÍA]],0))</f>
        <v>274</v>
      </c>
    </row>
    <row r="176" spans="2:26" x14ac:dyDescent="0.2">
      <c r="B176" s="2">
        <v>353718</v>
      </c>
      <c r="C176" s="2" t="s">
        <v>262</v>
      </c>
      <c r="D176" s="2" t="s">
        <v>5</v>
      </c>
      <c r="E176" s="3" t="s">
        <v>6</v>
      </c>
      <c r="F176" s="16">
        <f t="shared" ca="1" si="17"/>
        <v>29</v>
      </c>
      <c r="G176" s="17">
        <f t="shared" ca="1" si="18"/>
        <v>24</v>
      </c>
      <c r="H176" s="36" t="str">
        <f>IFERROR(VLOOKUP(Tabla1[[#This Row],[COD PRODUCTO]],Tabla13[#All],9,0),"C")</f>
        <v>C</v>
      </c>
      <c r="I176" s="11">
        <f t="shared" ref="I176:T185" ca="1" si="22">RANDBETWEEN(-100,1000)</f>
        <v>839</v>
      </c>
      <c r="J176" s="11">
        <f t="shared" ca="1" si="22"/>
        <v>-15</v>
      </c>
      <c r="K176" s="11">
        <f t="shared" ca="1" si="22"/>
        <v>765</v>
      </c>
      <c r="L176" s="11">
        <f t="shared" ca="1" si="22"/>
        <v>941</v>
      </c>
      <c r="M176" s="11">
        <f t="shared" ca="1" si="22"/>
        <v>360</v>
      </c>
      <c r="N176" s="11">
        <f t="shared" ca="1" si="22"/>
        <v>-13</v>
      </c>
      <c r="O176" s="11">
        <f t="shared" ca="1" si="22"/>
        <v>386</v>
      </c>
      <c r="P176" s="11">
        <f t="shared" ca="1" si="22"/>
        <v>885</v>
      </c>
      <c r="Q176" s="11">
        <f t="shared" ca="1" si="22"/>
        <v>770</v>
      </c>
      <c r="R176" s="11">
        <f t="shared" ca="1" si="22"/>
        <v>921</v>
      </c>
      <c r="S176" s="11">
        <f t="shared" ca="1" si="22"/>
        <v>-47</v>
      </c>
      <c r="T176" s="11">
        <f t="shared" ca="1" si="22"/>
        <v>548</v>
      </c>
      <c r="U176" s="11">
        <f ca="1">IF($B$9=1,AVERAGE(Tabla1[[#This Row],[OCT]:[DIC]]),IF($B$9=2,AVERAGE(Tabla1[[#This Row],[JUL]:[DIC]]),AVERAGE(Tabla1[[#This Row],[ENE]:[DIC]])))</f>
        <v>474</v>
      </c>
      <c r="V176" s="11">
        <f ca="1">+Tabla1[[#This Row],[PROMEDIO VENTA (UNDS)]]/30</f>
        <v>15.8</v>
      </c>
      <c r="W176" s="11">
        <f ca="1">+Tabla1[[#This Row],[VENTA POR DÍA]]*Tabla1[[#This Row],[LEAD TIME (Días)]]</f>
        <v>379.20000000000005</v>
      </c>
      <c r="X176" s="11" t="str">
        <f>IF(Tabla1[[#This Row],[ABC]]="C","A PEDIDO","STOCK")</f>
        <v>A PEDIDO</v>
      </c>
      <c r="Y176" s="11">
        <f>IF(Tabla1[[#This Row],[ABC]]="C",0,ROUNDUP(VLOOKUP(Tabla1[[#This Row],[ABC]],$F$11:$J$12,MATCH(Y$15,$F$10:$J$10,0),0)*Tabla1[[#This Row],[VENTA POR DÍA]],0))</f>
        <v>0</v>
      </c>
      <c r="Z176" s="11">
        <f>IF(Tabla1[[#This Row],[ABC]]="C",0,ROUNDUP(VLOOKUP(Tabla1[[#This Row],[ABC]],$F$11:$J$12,MATCH(Z$15,$F$10:$J$10,0),0)*Tabla1[[#This Row],[VENTA POR DÍA]],0))</f>
        <v>0</v>
      </c>
    </row>
    <row r="177" spans="2:26" x14ac:dyDescent="0.2">
      <c r="B177" s="2">
        <v>348376</v>
      </c>
      <c r="C177" s="2" t="s">
        <v>266</v>
      </c>
      <c r="D177" s="2" t="s">
        <v>5</v>
      </c>
      <c r="E177" s="3" t="s">
        <v>6</v>
      </c>
      <c r="F177" s="16">
        <f t="shared" ca="1" si="17"/>
        <v>43</v>
      </c>
      <c r="G177" s="17">
        <f t="shared" ca="1" si="18"/>
        <v>15</v>
      </c>
      <c r="H177" s="36" t="str">
        <f>IFERROR(VLOOKUP(Tabla1[[#This Row],[COD PRODUCTO]],Tabla13[#All],9,0),"C")</f>
        <v>A</v>
      </c>
      <c r="I177" s="11">
        <f t="shared" ca="1" si="22"/>
        <v>289</v>
      </c>
      <c r="J177" s="11">
        <f t="shared" ca="1" si="22"/>
        <v>601</v>
      </c>
      <c r="K177" s="11">
        <f t="shared" ca="1" si="22"/>
        <v>321</v>
      </c>
      <c r="L177" s="11">
        <f t="shared" ca="1" si="22"/>
        <v>456</v>
      </c>
      <c r="M177" s="11">
        <f t="shared" ca="1" si="22"/>
        <v>466</v>
      </c>
      <c r="N177" s="11">
        <f t="shared" ca="1" si="22"/>
        <v>477</v>
      </c>
      <c r="O177" s="11">
        <f t="shared" ca="1" si="22"/>
        <v>782</v>
      </c>
      <c r="P177" s="11">
        <f t="shared" ca="1" si="22"/>
        <v>120</v>
      </c>
      <c r="Q177" s="11">
        <f t="shared" ca="1" si="22"/>
        <v>860</v>
      </c>
      <c r="R177" s="11">
        <f t="shared" ca="1" si="22"/>
        <v>317</v>
      </c>
      <c r="S177" s="11">
        <f t="shared" ca="1" si="22"/>
        <v>192</v>
      </c>
      <c r="T177" s="11">
        <f t="shared" ca="1" si="22"/>
        <v>789</v>
      </c>
      <c r="U177" s="11">
        <f ca="1">IF($B$9=1,AVERAGE(Tabla1[[#This Row],[OCT]:[DIC]]),IF($B$9=2,AVERAGE(Tabla1[[#This Row],[JUL]:[DIC]]),AVERAGE(Tabla1[[#This Row],[ENE]:[DIC]])))</f>
        <v>432.66666666666669</v>
      </c>
      <c r="V177" s="11">
        <f ca="1">+Tabla1[[#This Row],[PROMEDIO VENTA (UNDS)]]/30</f>
        <v>14.422222222222222</v>
      </c>
      <c r="W177" s="11">
        <f ca="1">+Tabla1[[#This Row],[VENTA POR DÍA]]*Tabla1[[#This Row],[LEAD TIME (Días)]]</f>
        <v>216.33333333333334</v>
      </c>
      <c r="X177" s="11" t="str">
        <f>IF(Tabla1[[#This Row],[ABC]]="C","A PEDIDO","STOCK")</f>
        <v>STOCK</v>
      </c>
      <c r="Y177" s="11">
        <f ca="1">IF(Tabla1[[#This Row],[ABC]]="C",0,ROUNDUP(VLOOKUP(Tabla1[[#This Row],[ABC]],$F$11:$J$12,MATCH(Y$15,$F$10:$J$10,0),0)*Tabla1[[#This Row],[VENTA POR DÍA]],0))</f>
        <v>43</v>
      </c>
      <c r="Z177" s="11">
        <f ca="1">IF(Tabla1[[#This Row],[ABC]]="C",0,ROUNDUP(VLOOKUP(Tabla1[[#This Row],[ABC]],$F$11:$J$12,MATCH(Z$15,$F$10:$J$10,0),0)*Tabla1[[#This Row],[VENTA POR DÍA]],0))</f>
        <v>421</v>
      </c>
    </row>
    <row r="178" spans="2:26" x14ac:dyDescent="0.2">
      <c r="B178" s="2">
        <v>348430</v>
      </c>
      <c r="C178" s="2" t="s">
        <v>97</v>
      </c>
      <c r="D178" s="2" t="s">
        <v>5</v>
      </c>
      <c r="E178" s="3" t="s">
        <v>6</v>
      </c>
      <c r="F178" s="16">
        <f t="shared" ca="1" si="17"/>
        <v>38</v>
      </c>
      <c r="G178" s="17">
        <f t="shared" ca="1" si="18"/>
        <v>23</v>
      </c>
      <c r="H178" s="36" t="str">
        <f>IFERROR(VLOOKUP(Tabla1[[#This Row],[COD PRODUCTO]],Tabla13[#All],9,0),"C")</f>
        <v>B</v>
      </c>
      <c r="I178" s="11">
        <f t="shared" ca="1" si="22"/>
        <v>255</v>
      </c>
      <c r="J178" s="11">
        <f t="shared" ca="1" si="22"/>
        <v>-34</v>
      </c>
      <c r="K178" s="11">
        <f t="shared" ca="1" si="22"/>
        <v>320</v>
      </c>
      <c r="L178" s="11">
        <f t="shared" ca="1" si="22"/>
        <v>988</v>
      </c>
      <c r="M178" s="11">
        <f t="shared" ca="1" si="22"/>
        <v>600</v>
      </c>
      <c r="N178" s="11">
        <f t="shared" ca="1" si="22"/>
        <v>568</v>
      </c>
      <c r="O178" s="11">
        <f t="shared" ca="1" si="22"/>
        <v>702</v>
      </c>
      <c r="P178" s="11">
        <f t="shared" ca="1" si="22"/>
        <v>412</v>
      </c>
      <c r="Q178" s="11">
        <f t="shared" ca="1" si="22"/>
        <v>142</v>
      </c>
      <c r="R178" s="11">
        <f t="shared" ca="1" si="22"/>
        <v>243</v>
      </c>
      <c r="S178" s="11">
        <f t="shared" ca="1" si="22"/>
        <v>555</v>
      </c>
      <c r="T178" s="11">
        <f t="shared" ca="1" si="22"/>
        <v>-68</v>
      </c>
      <c r="U178" s="11">
        <f ca="1">IF($B$9=1,AVERAGE(Tabla1[[#This Row],[OCT]:[DIC]]),IF($B$9=2,AVERAGE(Tabla1[[#This Row],[JUL]:[DIC]]),AVERAGE(Tabla1[[#This Row],[ENE]:[DIC]])))</f>
        <v>243.33333333333334</v>
      </c>
      <c r="V178" s="11">
        <f ca="1">+Tabla1[[#This Row],[PROMEDIO VENTA (UNDS)]]/30</f>
        <v>8.1111111111111107</v>
      </c>
      <c r="W178" s="11">
        <f ca="1">+Tabla1[[#This Row],[VENTA POR DÍA]]*Tabla1[[#This Row],[LEAD TIME (Días)]]</f>
        <v>186.55555555555554</v>
      </c>
      <c r="X178" s="11" t="str">
        <f>IF(Tabla1[[#This Row],[ABC]]="C","A PEDIDO","STOCK")</f>
        <v>STOCK</v>
      </c>
      <c r="Y178" s="11">
        <f ca="1">IF(Tabla1[[#This Row],[ABC]]="C",0,ROUNDUP(VLOOKUP(Tabla1[[#This Row],[ABC]],$F$11:$J$12,MATCH(Y$15,$F$10:$J$10,0),0)*Tabla1[[#This Row],[VENTA POR DÍA]],0))</f>
        <v>77</v>
      </c>
      <c r="Z178" s="11">
        <f ca="1">IF(Tabla1[[#This Row],[ABC]]="C",0,ROUNDUP(VLOOKUP(Tabla1[[#This Row],[ABC]],$F$11:$J$12,MATCH(Z$15,$F$10:$J$10,0),0)*Tabla1[[#This Row],[VENTA POR DÍA]],0))</f>
        <v>185</v>
      </c>
    </row>
    <row r="179" spans="2:26" x14ac:dyDescent="0.2">
      <c r="B179" s="2">
        <v>348830</v>
      </c>
      <c r="C179" s="2" t="s">
        <v>267</v>
      </c>
      <c r="D179" s="2" t="s">
        <v>5</v>
      </c>
      <c r="E179" s="3" t="s">
        <v>6</v>
      </c>
      <c r="F179" s="16">
        <f t="shared" ca="1" si="17"/>
        <v>13</v>
      </c>
      <c r="G179" s="17">
        <f t="shared" ca="1" si="18"/>
        <v>18</v>
      </c>
      <c r="H179" s="36" t="str">
        <f>IFERROR(VLOOKUP(Tabla1[[#This Row],[COD PRODUCTO]],Tabla13[#All],9,0),"C")</f>
        <v>B</v>
      </c>
      <c r="I179" s="11">
        <f t="shared" ca="1" si="22"/>
        <v>353</v>
      </c>
      <c r="J179" s="11">
        <f t="shared" ca="1" si="22"/>
        <v>915</v>
      </c>
      <c r="K179" s="11">
        <f t="shared" ca="1" si="22"/>
        <v>117</v>
      </c>
      <c r="L179" s="11">
        <f t="shared" ca="1" si="22"/>
        <v>-51</v>
      </c>
      <c r="M179" s="11">
        <f t="shared" ca="1" si="22"/>
        <v>481</v>
      </c>
      <c r="N179" s="11">
        <f t="shared" ca="1" si="22"/>
        <v>249</v>
      </c>
      <c r="O179" s="11">
        <f t="shared" ca="1" si="22"/>
        <v>149</v>
      </c>
      <c r="P179" s="11">
        <f t="shared" ca="1" si="22"/>
        <v>248</v>
      </c>
      <c r="Q179" s="11">
        <f t="shared" ca="1" si="22"/>
        <v>625</v>
      </c>
      <c r="R179" s="11">
        <f t="shared" ca="1" si="22"/>
        <v>93</v>
      </c>
      <c r="S179" s="11">
        <f t="shared" ca="1" si="22"/>
        <v>-58</v>
      </c>
      <c r="T179" s="11">
        <f t="shared" ca="1" si="22"/>
        <v>920</v>
      </c>
      <c r="U179" s="11">
        <f ca="1">IF($B$9=1,AVERAGE(Tabla1[[#This Row],[OCT]:[DIC]]),IF($B$9=2,AVERAGE(Tabla1[[#This Row],[JUL]:[DIC]]),AVERAGE(Tabla1[[#This Row],[ENE]:[DIC]])))</f>
        <v>318.33333333333331</v>
      </c>
      <c r="V179" s="11">
        <f ca="1">+Tabla1[[#This Row],[PROMEDIO VENTA (UNDS)]]/30</f>
        <v>10.611111111111111</v>
      </c>
      <c r="W179" s="11">
        <f ca="1">+Tabla1[[#This Row],[VENTA POR DÍA]]*Tabla1[[#This Row],[LEAD TIME (Días)]]</f>
        <v>191</v>
      </c>
      <c r="X179" s="11" t="str">
        <f>IF(Tabla1[[#This Row],[ABC]]="C","A PEDIDO","STOCK")</f>
        <v>STOCK</v>
      </c>
      <c r="Y179" s="11">
        <f ca="1">IF(Tabla1[[#This Row],[ABC]]="C",0,ROUNDUP(VLOOKUP(Tabla1[[#This Row],[ABC]],$F$11:$J$12,MATCH(Y$15,$F$10:$J$10,0),0)*Tabla1[[#This Row],[VENTA POR DÍA]],0))</f>
        <v>100</v>
      </c>
      <c r="Z179" s="11">
        <f ca="1">IF(Tabla1[[#This Row],[ABC]]="C",0,ROUNDUP(VLOOKUP(Tabla1[[#This Row],[ABC]],$F$11:$J$12,MATCH(Z$15,$F$10:$J$10,0),0)*Tabla1[[#This Row],[VENTA POR DÍA]],0))</f>
        <v>242</v>
      </c>
    </row>
    <row r="180" spans="2:26" x14ac:dyDescent="0.2">
      <c r="B180" s="2">
        <v>348802</v>
      </c>
      <c r="C180" s="2" t="s">
        <v>270</v>
      </c>
      <c r="D180" s="2" t="s">
        <v>5</v>
      </c>
      <c r="E180" s="3" t="s">
        <v>6</v>
      </c>
      <c r="F180" s="16">
        <f t="shared" ca="1" si="17"/>
        <v>21</v>
      </c>
      <c r="G180" s="17">
        <f t="shared" ca="1" si="18"/>
        <v>6</v>
      </c>
      <c r="H180" s="36" t="str">
        <f>IFERROR(VLOOKUP(Tabla1[[#This Row],[COD PRODUCTO]],Tabla13[#All],9,0),"C")</f>
        <v>C</v>
      </c>
      <c r="I180" s="11">
        <f t="shared" ca="1" si="22"/>
        <v>187</v>
      </c>
      <c r="J180" s="11">
        <f t="shared" ca="1" si="22"/>
        <v>413</v>
      </c>
      <c r="K180" s="11">
        <f t="shared" ca="1" si="22"/>
        <v>252</v>
      </c>
      <c r="L180" s="11">
        <f t="shared" ca="1" si="22"/>
        <v>529</v>
      </c>
      <c r="M180" s="11">
        <f t="shared" ca="1" si="22"/>
        <v>998</v>
      </c>
      <c r="N180" s="11">
        <f t="shared" ca="1" si="22"/>
        <v>874</v>
      </c>
      <c r="O180" s="11">
        <f t="shared" ca="1" si="22"/>
        <v>864</v>
      </c>
      <c r="P180" s="11">
        <f t="shared" ca="1" si="22"/>
        <v>884</v>
      </c>
      <c r="Q180" s="11">
        <f t="shared" ca="1" si="22"/>
        <v>872</v>
      </c>
      <c r="R180" s="11">
        <f t="shared" ca="1" si="22"/>
        <v>886</v>
      </c>
      <c r="S180" s="11">
        <f t="shared" ca="1" si="22"/>
        <v>342</v>
      </c>
      <c r="T180" s="11">
        <f t="shared" ca="1" si="22"/>
        <v>83</v>
      </c>
      <c r="U180" s="11">
        <f ca="1">IF($B$9=1,AVERAGE(Tabla1[[#This Row],[OCT]:[DIC]]),IF($B$9=2,AVERAGE(Tabla1[[#This Row],[JUL]:[DIC]]),AVERAGE(Tabla1[[#This Row],[ENE]:[DIC]])))</f>
        <v>437</v>
      </c>
      <c r="V180" s="11">
        <f ca="1">+Tabla1[[#This Row],[PROMEDIO VENTA (UNDS)]]/30</f>
        <v>14.566666666666666</v>
      </c>
      <c r="W180" s="11">
        <f ca="1">+Tabla1[[#This Row],[VENTA POR DÍA]]*Tabla1[[#This Row],[LEAD TIME (Días)]]</f>
        <v>87.4</v>
      </c>
      <c r="X180" s="11" t="str">
        <f>IF(Tabla1[[#This Row],[ABC]]="C","A PEDIDO","STOCK")</f>
        <v>A PEDIDO</v>
      </c>
      <c r="Y180" s="11">
        <f>IF(Tabla1[[#This Row],[ABC]]="C",0,ROUNDUP(VLOOKUP(Tabla1[[#This Row],[ABC]],$F$11:$J$12,MATCH(Y$15,$F$10:$J$10,0),0)*Tabla1[[#This Row],[VENTA POR DÍA]],0))</f>
        <v>0</v>
      </c>
      <c r="Z180" s="11">
        <f>IF(Tabla1[[#This Row],[ABC]]="C",0,ROUNDUP(VLOOKUP(Tabla1[[#This Row],[ABC]],$F$11:$J$12,MATCH(Z$15,$F$10:$J$10,0),0)*Tabla1[[#This Row],[VENTA POR DÍA]],0))</f>
        <v>0</v>
      </c>
    </row>
    <row r="181" spans="2:26" x14ac:dyDescent="0.2">
      <c r="B181" s="2">
        <v>348375</v>
      </c>
      <c r="C181" s="2" t="s">
        <v>272</v>
      </c>
      <c r="D181" s="2" t="s">
        <v>5</v>
      </c>
      <c r="E181" s="3" t="s">
        <v>6</v>
      </c>
      <c r="F181" s="16">
        <f t="shared" ca="1" si="17"/>
        <v>30</v>
      </c>
      <c r="G181" s="17">
        <f t="shared" ca="1" si="18"/>
        <v>8</v>
      </c>
      <c r="H181" s="36" t="str">
        <f>IFERROR(VLOOKUP(Tabla1[[#This Row],[COD PRODUCTO]],Tabla13[#All],9,0),"C")</f>
        <v>C</v>
      </c>
      <c r="I181" s="11">
        <f t="shared" ca="1" si="22"/>
        <v>688</v>
      </c>
      <c r="J181" s="11">
        <f t="shared" ca="1" si="22"/>
        <v>842</v>
      </c>
      <c r="K181" s="11">
        <f t="shared" ca="1" si="22"/>
        <v>303</v>
      </c>
      <c r="L181" s="11">
        <f t="shared" ca="1" si="22"/>
        <v>393</v>
      </c>
      <c r="M181" s="11">
        <f t="shared" ca="1" si="22"/>
        <v>518</v>
      </c>
      <c r="N181" s="11">
        <f t="shared" ca="1" si="22"/>
        <v>64</v>
      </c>
      <c r="O181" s="11">
        <f t="shared" ca="1" si="22"/>
        <v>91</v>
      </c>
      <c r="P181" s="11">
        <f t="shared" ca="1" si="22"/>
        <v>327</v>
      </c>
      <c r="Q181" s="11">
        <f t="shared" ca="1" si="22"/>
        <v>434</v>
      </c>
      <c r="R181" s="11">
        <f t="shared" ca="1" si="22"/>
        <v>209</v>
      </c>
      <c r="S181" s="11">
        <f t="shared" ca="1" si="22"/>
        <v>361</v>
      </c>
      <c r="T181" s="11">
        <f t="shared" ca="1" si="22"/>
        <v>671</v>
      </c>
      <c r="U181" s="11">
        <f ca="1">IF($B$9=1,AVERAGE(Tabla1[[#This Row],[OCT]:[DIC]]),IF($B$9=2,AVERAGE(Tabla1[[#This Row],[JUL]:[DIC]]),AVERAGE(Tabla1[[#This Row],[ENE]:[DIC]])))</f>
        <v>413.66666666666669</v>
      </c>
      <c r="V181" s="11">
        <f ca="1">+Tabla1[[#This Row],[PROMEDIO VENTA (UNDS)]]/30</f>
        <v>13.78888888888889</v>
      </c>
      <c r="W181" s="11">
        <f ca="1">+Tabla1[[#This Row],[VENTA POR DÍA]]*Tabla1[[#This Row],[LEAD TIME (Días)]]</f>
        <v>110.31111111111112</v>
      </c>
      <c r="X181" s="11" t="str">
        <f>IF(Tabla1[[#This Row],[ABC]]="C","A PEDIDO","STOCK")</f>
        <v>A PEDIDO</v>
      </c>
      <c r="Y181" s="11">
        <f>IF(Tabla1[[#This Row],[ABC]]="C",0,ROUNDUP(VLOOKUP(Tabla1[[#This Row],[ABC]],$F$11:$J$12,MATCH(Y$15,$F$10:$J$10,0),0)*Tabla1[[#This Row],[VENTA POR DÍA]],0))</f>
        <v>0</v>
      </c>
      <c r="Z181" s="11">
        <f>IF(Tabla1[[#This Row],[ABC]]="C",0,ROUNDUP(VLOOKUP(Tabla1[[#This Row],[ABC]],$F$11:$J$12,MATCH(Z$15,$F$10:$J$10,0),0)*Tabla1[[#This Row],[VENTA POR DÍA]],0))</f>
        <v>0</v>
      </c>
    </row>
    <row r="182" spans="2:26" x14ac:dyDescent="0.2">
      <c r="B182" s="2">
        <v>348377</v>
      </c>
      <c r="C182" s="2" t="s">
        <v>273</v>
      </c>
      <c r="D182" s="2" t="s">
        <v>5</v>
      </c>
      <c r="E182" s="3" t="s">
        <v>6</v>
      </c>
      <c r="F182" s="16">
        <f t="shared" ca="1" si="17"/>
        <v>23</v>
      </c>
      <c r="G182" s="17">
        <f t="shared" ca="1" si="18"/>
        <v>7</v>
      </c>
      <c r="H182" s="36" t="str">
        <f>IFERROR(VLOOKUP(Tabla1[[#This Row],[COD PRODUCTO]],Tabla13[#All],9,0),"C")</f>
        <v>A</v>
      </c>
      <c r="I182" s="11">
        <f t="shared" ca="1" si="22"/>
        <v>-61</v>
      </c>
      <c r="J182" s="11">
        <f t="shared" ca="1" si="22"/>
        <v>688</v>
      </c>
      <c r="K182" s="11">
        <f t="shared" ca="1" si="22"/>
        <v>332</v>
      </c>
      <c r="L182" s="11">
        <f t="shared" ca="1" si="22"/>
        <v>328</v>
      </c>
      <c r="M182" s="11">
        <f t="shared" ca="1" si="22"/>
        <v>949</v>
      </c>
      <c r="N182" s="11">
        <f t="shared" ca="1" si="22"/>
        <v>16</v>
      </c>
      <c r="O182" s="11">
        <f t="shared" ca="1" si="22"/>
        <v>286</v>
      </c>
      <c r="P182" s="11">
        <f t="shared" ca="1" si="22"/>
        <v>716</v>
      </c>
      <c r="Q182" s="11">
        <f t="shared" ca="1" si="22"/>
        <v>-78</v>
      </c>
      <c r="R182" s="11">
        <f t="shared" ca="1" si="22"/>
        <v>569</v>
      </c>
      <c r="S182" s="11">
        <f t="shared" ca="1" si="22"/>
        <v>307</v>
      </c>
      <c r="T182" s="11">
        <f t="shared" ca="1" si="22"/>
        <v>41</v>
      </c>
      <c r="U182" s="11">
        <f ca="1">IF($B$9=1,AVERAGE(Tabla1[[#This Row],[OCT]:[DIC]]),IF($B$9=2,AVERAGE(Tabla1[[#This Row],[JUL]:[DIC]]),AVERAGE(Tabla1[[#This Row],[ENE]:[DIC]])))</f>
        <v>305.66666666666669</v>
      </c>
      <c r="V182" s="11">
        <f ca="1">+Tabla1[[#This Row],[PROMEDIO VENTA (UNDS)]]/30</f>
        <v>10.18888888888889</v>
      </c>
      <c r="W182" s="11">
        <f ca="1">+Tabla1[[#This Row],[VENTA POR DÍA]]*Tabla1[[#This Row],[LEAD TIME (Días)]]</f>
        <v>71.322222222222223</v>
      </c>
      <c r="X182" s="11" t="str">
        <f>IF(Tabla1[[#This Row],[ABC]]="C","A PEDIDO","STOCK")</f>
        <v>STOCK</v>
      </c>
      <c r="Y182" s="11">
        <f ca="1">IF(Tabla1[[#This Row],[ABC]]="C",0,ROUNDUP(VLOOKUP(Tabla1[[#This Row],[ABC]],$F$11:$J$12,MATCH(Y$15,$F$10:$J$10,0),0)*Tabla1[[#This Row],[VENTA POR DÍA]],0))</f>
        <v>31</v>
      </c>
      <c r="Z182" s="11">
        <f ca="1">IF(Tabla1[[#This Row],[ABC]]="C",0,ROUNDUP(VLOOKUP(Tabla1[[#This Row],[ABC]],$F$11:$J$12,MATCH(Z$15,$F$10:$J$10,0),0)*Tabla1[[#This Row],[VENTA POR DÍA]],0))</f>
        <v>298</v>
      </c>
    </row>
    <row r="183" spans="2:26" x14ac:dyDescent="0.2">
      <c r="B183" s="2">
        <v>348432</v>
      </c>
      <c r="C183" s="2" t="s">
        <v>274</v>
      </c>
      <c r="D183" s="2" t="s">
        <v>5</v>
      </c>
      <c r="E183" s="3" t="s">
        <v>6</v>
      </c>
      <c r="F183" s="16">
        <f t="shared" ca="1" si="17"/>
        <v>25</v>
      </c>
      <c r="G183" s="17">
        <f t="shared" ca="1" si="18"/>
        <v>5</v>
      </c>
      <c r="H183" s="36" t="str">
        <f>IFERROR(VLOOKUP(Tabla1[[#This Row],[COD PRODUCTO]],Tabla13[#All],9,0),"C")</f>
        <v>A</v>
      </c>
      <c r="I183" s="11">
        <f t="shared" ca="1" si="22"/>
        <v>492</v>
      </c>
      <c r="J183" s="11">
        <f t="shared" ca="1" si="22"/>
        <v>-27</v>
      </c>
      <c r="K183" s="11">
        <f t="shared" ca="1" si="22"/>
        <v>845</v>
      </c>
      <c r="L183" s="11">
        <f t="shared" ca="1" si="22"/>
        <v>932</v>
      </c>
      <c r="M183" s="11">
        <f t="shared" ca="1" si="22"/>
        <v>699</v>
      </c>
      <c r="N183" s="11">
        <f t="shared" ca="1" si="22"/>
        <v>592</v>
      </c>
      <c r="O183" s="11">
        <f t="shared" ca="1" si="22"/>
        <v>305</v>
      </c>
      <c r="P183" s="11">
        <f t="shared" ca="1" si="22"/>
        <v>99</v>
      </c>
      <c r="Q183" s="11">
        <f t="shared" ca="1" si="22"/>
        <v>625</v>
      </c>
      <c r="R183" s="11">
        <f t="shared" ca="1" si="22"/>
        <v>228</v>
      </c>
      <c r="S183" s="11">
        <f t="shared" ca="1" si="22"/>
        <v>323</v>
      </c>
      <c r="T183" s="11">
        <f t="shared" ca="1" si="22"/>
        <v>641</v>
      </c>
      <c r="U183" s="11">
        <f ca="1">IF($B$9=1,AVERAGE(Tabla1[[#This Row],[OCT]:[DIC]]),IF($B$9=2,AVERAGE(Tabla1[[#This Row],[JUL]:[DIC]]),AVERAGE(Tabla1[[#This Row],[ENE]:[DIC]])))</f>
        <v>397.33333333333331</v>
      </c>
      <c r="V183" s="11">
        <f ca="1">+Tabla1[[#This Row],[PROMEDIO VENTA (UNDS)]]/30</f>
        <v>13.244444444444444</v>
      </c>
      <c r="W183" s="11">
        <f ca="1">+Tabla1[[#This Row],[VENTA POR DÍA]]*Tabla1[[#This Row],[LEAD TIME (Días)]]</f>
        <v>66.222222222222214</v>
      </c>
      <c r="X183" s="11" t="str">
        <f>IF(Tabla1[[#This Row],[ABC]]="C","A PEDIDO","STOCK")</f>
        <v>STOCK</v>
      </c>
      <c r="Y183" s="11">
        <f ca="1">IF(Tabla1[[#This Row],[ABC]]="C",0,ROUNDUP(VLOOKUP(Tabla1[[#This Row],[ABC]],$F$11:$J$12,MATCH(Y$15,$F$10:$J$10,0),0)*Tabla1[[#This Row],[VENTA POR DÍA]],0))</f>
        <v>40</v>
      </c>
      <c r="Z183" s="11">
        <f ca="1">IF(Tabla1[[#This Row],[ABC]]="C",0,ROUNDUP(VLOOKUP(Tabla1[[#This Row],[ABC]],$F$11:$J$12,MATCH(Z$15,$F$10:$J$10,0),0)*Tabla1[[#This Row],[VENTA POR DÍA]],0))</f>
        <v>387</v>
      </c>
    </row>
    <row r="184" spans="2:26" x14ac:dyDescent="0.2">
      <c r="B184" s="2">
        <v>348275</v>
      </c>
      <c r="C184" s="2" t="s">
        <v>4</v>
      </c>
      <c r="D184" s="2" t="s">
        <v>5</v>
      </c>
      <c r="E184" s="3" t="s">
        <v>6</v>
      </c>
      <c r="F184" s="16">
        <f t="shared" ca="1" si="17"/>
        <v>10</v>
      </c>
      <c r="G184" s="17">
        <f t="shared" ca="1" si="18"/>
        <v>11</v>
      </c>
      <c r="H184" s="36" t="str">
        <f>IFERROR(VLOOKUP(Tabla1[[#This Row],[COD PRODUCTO]],Tabla13[#All],9,0),"C")</f>
        <v>B</v>
      </c>
      <c r="I184" s="11">
        <f t="shared" ca="1" si="22"/>
        <v>751</v>
      </c>
      <c r="J184" s="11">
        <f t="shared" ca="1" si="22"/>
        <v>815</v>
      </c>
      <c r="K184" s="11">
        <f t="shared" ca="1" si="22"/>
        <v>758</v>
      </c>
      <c r="L184" s="11">
        <f t="shared" ca="1" si="22"/>
        <v>776</v>
      </c>
      <c r="M184" s="11">
        <f t="shared" ca="1" si="22"/>
        <v>-9</v>
      </c>
      <c r="N184" s="11">
        <f t="shared" ca="1" si="22"/>
        <v>445</v>
      </c>
      <c r="O184" s="11">
        <f t="shared" ca="1" si="22"/>
        <v>667</v>
      </c>
      <c r="P184" s="11">
        <f t="shared" ca="1" si="22"/>
        <v>89</v>
      </c>
      <c r="Q184" s="11">
        <f t="shared" ca="1" si="22"/>
        <v>252</v>
      </c>
      <c r="R184" s="11">
        <f t="shared" ca="1" si="22"/>
        <v>776</v>
      </c>
      <c r="S184" s="11">
        <f t="shared" ca="1" si="22"/>
        <v>573</v>
      </c>
      <c r="T184" s="11">
        <f t="shared" ca="1" si="22"/>
        <v>-64</v>
      </c>
      <c r="U184" s="11">
        <f ca="1">IF($B$9=1,AVERAGE(Tabla1[[#This Row],[OCT]:[DIC]]),IF($B$9=2,AVERAGE(Tabla1[[#This Row],[JUL]:[DIC]]),AVERAGE(Tabla1[[#This Row],[ENE]:[DIC]])))</f>
        <v>428.33333333333331</v>
      </c>
      <c r="V184" s="11">
        <f ca="1">+Tabla1[[#This Row],[PROMEDIO VENTA (UNDS)]]/30</f>
        <v>14.277777777777777</v>
      </c>
      <c r="W184" s="11">
        <f ca="1">+Tabla1[[#This Row],[VENTA POR DÍA]]*Tabla1[[#This Row],[LEAD TIME (Días)]]</f>
        <v>157.05555555555554</v>
      </c>
      <c r="X184" s="11" t="str">
        <f>IF(Tabla1[[#This Row],[ABC]]="C","A PEDIDO","STOCK")</f>
        <v>STOCK</v>
      </c>
      <c r="Y184" s="11">
        <f ca="1">IF(Tabla1[[#This Row],[ABC]]="C",0,ROUNDUP(VLOOKUP(Tabla1[[#This Row],[ABC]],$F$11:$J$12,MATCH(Y$15,$F$10:$J$10,0),0)*Tabla1[[#This Row],[VENTA POR DÍA]],0))</f>
        <v>134</v>
      </c>
      <c r="Z184" s="11">
        <f ca="1">IF(Tabla1[[#This Row],[ABC]]="C",0,ROUNDUP(VLOOKUP(Tabla1[[#This Row],[ABC]],$F$11:$J$12,MATCH(Z$15,$F$10:$J$10,0),0)*Tabla1[[#This Row],[VENTA POR DÍA]],0))</f>
        <v>326</v>
      </c>
    </row>
    <row r="185" spans="2:26" x14ac:dyDescent="0.2">
      <c r="B185" s="2">
        <v>348388</v>
      </c>
      <c r="C185" s="2" t="s">
        <v>153</v>
      </c>
      <c r="D185" s="2" t="s">
        <v>5</v>
      </c>
      <c r="E185" s="3" t="s">
        <v>6</v>
      </c>
      <c r="F185" s="16">
        <f t="shared" ca="1" si="17"/>
        <v>35</v>
      </c>
      <c r="G185" s="17">
        <f t="shared" ca="1" si="18"/>
        <v>3</v>
      </c>
      <c r="H185" s="36" t="str">
        <f>IFERROR(VLOOKUP(Tabla1[[#This Row],[COD PRODUCTO]],Tabla13[#All],9,0),"C")</f>
        <v>B</v>
      </c>
      <c r="I185" s="11">
        <f t="shared" ca="1" si="22"/>
        <v>-15</v>
      </c>
      <c r="J185" s="11">
        <f t="shared" ca="1" si="22"/>
        <v>780</v>
      </c>
      <c r="K185" s="11">
        <f t="shared" ca="1" si="22"/>
        <v>483</v>
      </c>
      <c r="L185" s="11">
        <f t="shared" ca="1" si="22"/>
        <v>815</v>
      </c>
      <c r="M185" s="11">
        <f t="shared" ca="1" si="22"/>
        <v>332</v>
      </c>
      <c r="N185" s="11">
        <f t="shared" ca="1" si="22"/>
        <v>377</v>
      </c>
      <c r="O185" s="11">
        <f t="shared" ca="1" si="22"/>
        <v>424</v>
      </c>
      <c r="P185" s="11">
        <f t="shared" ca="1" si="22"/>
        <v>905</v>
      </c>
      <c r="Q185" s="11">
        <f t="shared" ca="1" si="22"/>
        <v>640</v>
      </c>
      <c r="R185" s="11">
        <f t="shared" ca="1" si="22"/>
        <v>671</v>
      </c>
      <c r="S185" s="11">
        <f t="shared" ca="1" si="22"/>
        <v>174</v>
      </c>
      <c r="T185" s="11">
        <f t="shared" ca="1" si="22"/>
        <v>66</v>
      </c>
      <c r="U185" s="11">
        <f ca="1">IF($B$9=1,AVERAGE(Tabla1[[#This Row],[OCT]:[DIC]]),IF($B$9=2,AVERAGE(Tabla1[[#This Row],[JUL]:[DIC]]),AVERAGE(Tabla1[[#This Row],[ENE]:[DIC]])))</f>
        <v>303.66666666666669</v>
      </c>
      <c r="V185" s="11">
        <f ca="1">+Tabla1[[#This Row],[PROMEDIO VENTA (UNDS)]]/30</f>
        <v>10.122222222222224</v>
      </c>
      <c r="W185" s="11">
        <f ca="1">+Tabla1[[#This Row],[VENTA POR DÍA]]*Tabla1[[#This Row],[LEAD TIME (Días)]]</f>
        <v>30.366666666666671</v>
      </c>
      <c r="X185" s="11" t="str">
        <f>IF(Tabla1[[#This Row],[ABC]]="C","A PEDIDO","STOCK")</f>
        <v>STOCK</v>
      </c>
      <c r="Y185" s="11">
        <f ca="1">IF(Tabla1[[#This Row],[ABC]]="C",0,ROUNDUP(VLOOKUP(Tabla1[[#This Row],[ABC]],$F$11:$J$12,MATCH(Y$15,$F$10:$J$10,0),0)*Tabla1[[#This Row],[VENTA POR DÍA]],0))</f>
        <v>95</v>
      </c>
      <c r="Z185" s="11">
        <f ca="1">IF(Tabla1[[#This Row],[ABC]]="C",0,ROUNDUP(VLOOKUP(Tabla1[[#This Row],[ABC]],$F$11:$J$12,MATCH(Z$15,$F$10:$J$10,0),0)*Tabla1[[#This Row],[VENTA POR DÍA]],0))</f>
        <v>231</v>
      </c>
    </row>
    <row r="186" spans="2:26" x14ac:dyDescent="0.2">
      <c r="B186" s="2">
        <v>348396</v>
      </c>
      <c r="C186" s="2" t="s">
        <v>52</v>
      </c>
      <c r="D186" s="2" t="s">
        <v>5</v>
      </c>
      <c r="E186" s="3" t="s">
        <v>6</v>
      </c>
      <c r="F186" s="16">
        <f t="shared" ca="1" si="17"/>
        <v>11</v>
      </c>
      <c r="G186" s="17">
        <f t="shared" ca="1" si="18"/>
        <v>16</v>
      </c>
      <c r="H186" s="36" t="str">
        <f>IFERROR(VLOOKUP(Tabla1[[#This Row],[COD PRODUCTO]],Tabla13[#All],9,0),"C")</f>
        <v>C</v>
      </c>
      <c r="I186" s="11">
        <f t="shared" ref="I186:T195" ca="1" si="23">RANDBETWEEN(-100,1000)</f>
        <v>346</v>
      </c>
      <c r="J186" s="11">
        <f t="shared" ca="1" si="23"/>
        <v>355</v>
      </c>
      <c r="K186" s="11">
        <f t="shared" ca="1" si="23"/>
        <v>239</v>
      </c>
      <c r="L186" s="11">
        <f t="shared" ca="1" si="23"/>
        <v>343</v>
      </c>
      <c r="M186" s="11">
        <f t="shared" ca="1" si="23"/>
        <v>175</v>
      </c>
      <c r="N186" s="11">
        <f t="shared" ca="1" si="23"/>
        <v>641</v>
      </c>
      <c r="O186" s="11">
        <f t="shared" ca="1" si="23"/>
        <v>462</v>
      </c>
      <c r="P186" s="11">
        <f t="shared" ca="1" si="23"/>
        <v>403</v>
      </c>
      <c r="Q186" s="11">
        <f t="shared" ca="1" si="23"/>
        <v>858</v>
      </c>
      <c r="R186" s="11">
        <f t="shared" ca="1" si="23"/>
        <v>783</v>
      </c>
      <c r="S186" s="11">
        <f t="shared" ca="1" si="23"/>
        <v>834</v>
      </c>
      <c r="T186" s="11">
        <f t="shared" ca="1" si="23"/>
        <v>628</v>
      </c>
      <c r="U186" s="11">
        <f ca="1">IF($B$9=1,AVERAGE(Tabla1[[#This Row],[OCT]:[DIC]]),IF($B$9=2,AVERAGE(Tabla1[[#This Row],[JUL]:[DIC]]),AVERAGE(Tabla1[[#This Row],[ENE]:[DIC]])))</f>
        <v>748.33333333333337</v>
      </c>
      <c r="V186" s="11">
        <f ca="1">+Tabla1[[#This Row],[PROMEDIO VENTA (UNDS)]]/30</f>
        <v>24.944444444444446</v>
      </c>
      <c r="W186" s="11">
        <f ca="1">+Tabla1[[#This Row],[VENTA POR DÍA]]*Tabla1[[#This Row],[LEAD TIME (Días)]]</f>
        <v>399.11111111111114</v>
      </c>
      <c r="X186" s="11" t="str">
        <f>IF(Tabla1[[#This Row],[ABC]]="C","A PEDIDO","STOCK")</f>
        <v>A PEDIDO</v>
      </c>
      <c r="Y186" s="11">
        <f>IF(Tabla1[[#This Row],[ABC]]="C",0,ROUNDUP(VLOOKUP(Tabla1[[#This Row],[ABC]],$F$11:$J$12,MATCH(Y$15,$F$10:$J$10,0),0)*Tabla1[[#This Row],[VENTA POR DÍA]],0))</f>
        <v>0</v>
      </c>
      <c r="Z186" s="11">
        <f>IF(Tabla1[[#This Row],[ABC]]="C",0,ROUNDUP(VLOOKUP(Tabla1[[#This Row],[ABC]],$F$11:$J$12,MATCH(Z$15,$F$10:$J$10,0),0)*Tabla1[[#This Row],[VENTA POR DÍA]],0))</f>
        <v>0</v>
      </c>
    </row>
    <row r="187" spans="2:26" x14ac:dyDescent="0.2">
      <c r="B187" s="2">
        <v>348779</v>
      </c>
      <c r="C187" s="2" t="s">
        <v>205</v>
      </c>
      <c r="D187" s="2" t="s">
        <v>5</v>
      </c>
      <c r="E187" s="3" t="s">
        <v>6</v>
      </c>
      <c r="F187" s="16">
        <f t="shared" ca="1" si="17"/>
        <v>47</v>
      </c>
      <c r="G187" s="17">
        <f t="shared" ca="1" si="18"/>
        <v>12</v>
      </c>
      <c r="H187" s="36" t="str">
        <f>IFERROR(VLOOKUP(Tabla1[[#This Row],[COD PRODUCTO]],Tabla13[#All],9,0),"C")</f>
        <v>C</v>
      </c>
      <c r="I187" s="11">
        <f t="shared" ca="1" si="23"/>
        <v>332</v>
      </c>
      <c r="J187" s="11">
        <f t="shared" ca="1" si="23"/>
        <v>272</v>
      </c>
      <c r="K187" s="11">
        <f t="shared" ca="1" si="23"/>
        <v>38</v>
      </c>
      <c r="L187" s="11">
        <f t="shared" ca="1" si="23"/>
        <v>453</v>
      </c>
      <c r="M187" s="11">
        <f t="shared" ca="1" si="23"/>
        <v>857</v>
      </c>
      <c r="N187" s="11">
        <f t="shared" ca="1" si="23"/>
        <v>353</v>
      </c>
      <c r="O187" s="11">
        <f t="shared" ca="1" si="23"/>
        <v>99</v>
      </c>
      <c r="P187" s="11">
        <f t="shared" ca="1" si="23"/>
        <v>511</v>
      </c>
      <c r="Q187" s="11">
        <f t="shared" ca="1" si="23"/>
        <v>283</v>
      </c>
      <c r="R187" s="11">
        <f t="shared" ca="1" si="23"/>
        <v>848</v>
      </c>
      <c r="S187" s="11">
        <f t="shared" ca="1" si="23"/>
        <v>487</v>
      </c>
      <c r="T187" s="11">
        <f t="shared" ca="1" si="23"/>
        <v>47</v>
      </c>
      <c r="U187" s="11">
        <f ca="1">IF($B$9=1,AVERAGE(Tabla1[[#This Row],[OCT]:[DIC]]),IF($B$9=2,AVERAGE(Tabla1[[#This Row],[JUL]:[DIC]]),AVERAGE(Tabla1[[#This Row],[ENE]:[DIC]])))</f>
        <v>460.66666666666669</v>
      </c>
      <c r="V187" s="11">
        <f ca="1">+Tabla1[[#This Row],[PROMEDIO VENTA (UNDS)]]/30</f>
        <v>15.355555555555556</v>
      </c>
      <c r="W187" s="11">
        <f ca="1">+Tabla1[[#This Row],[VENTA POR DÍA]]*Tabla1[[#This Row],[LEAD TIME (Días)]]</f>
        <v>184.26666666666668</v>
      </c>
      <c r="X187" s="11" t="str">
        <f>IF(Tabla1[[#This Row],[ABC]]="C","A PEDIDO","STOCK")</f>
        <v>A PEDIDO</v>
      </c>
      <c r="Y187" s="11">
        <f>IF(Tabla1[[#This Row],[ABC]]="C",0,ROUNDUP(VLOOKUP(Tabla1[[#This Row],[ABC]],$F$11:$J$12,MATCH(Y$15,$F$10:$J$10,0),0)*Tabla1[[#This Row],[VENTA POR DÍA]],0))</f>
        <v>0</v>
      </c>
      <c r="Z187" s="11">
        <f>IF(Tabla1[[#This Row],[ABC]]="C",0,ROUNDUP(VLOOKUP(Tabla1[[#This Row],[ABC]],$F$11:$J$12,MATCH(Z$15,$F$10:$J$10,0),0)*Tabla1[[#This Row],[VENTA POR DÍA]],0))</f>
        <v>0</v>
      </c>
    </row>
    <row r="188" spans="2:26" x14ac:dyDescent="0.2">
      <c r="B188" s="2">
        <v>348872</v>
      </c>
      <c r="C188" s="2" t="s">
        <v>275</v>
      </c>
      <c r="D188" s="2" t="s">
        <v>5</v>
      </c>
      <c r="E188" s="3" t="s">
        <v>6</v>
      </c>
      <c r="F188" s="16">
        <f t="shared" ca="1" si="17"/>
        <v>29</v>
      </c>
      <c r="G188" s="17">
        <f t="shared" ca="1" si="18"/>
        <v>15</v>
      </c>
      <c r="H188" s="36" t="str">
        <f>IFERROR(VLOOKUP(Tabla1[[#This Row],[COD PRODUCTO]],Tabla13[#All],9,0),"C")</f>
        <v>B</v>
      </c>
      <c r="I188" s="11">
        <f t="shared" ca="1" si="23"/>
        <v>503</v>
      </c>
      <c r="J188" s="11">
        <f t="shared" ca="1" si="23"/>
        <v>517</v>
      </c>
      <c r="K188" s="11">
        <f t="shared" ca="1" si="23"/>
        <v>645</v>
      </c>
      <c r="L188" s="11">
        <f t="shared" ca="1" si="23"/>
        <v>911</v>
      </c>
      <c r="M188" s="11">
        <f t="shared" ca="1" si="23"/>
        <v>328</v>
      </c>
      <c r="N188" s="11">
        <f t="shared" ca="1" si="23"/>
        <v>280</v>
      </c>
      <c r="O188" s="11">
        <f t="shared" ca="1" si="23"/>
        <v>786</v>
      </c>
      <c r="P188" s="11">
        <f t="shared" ca="1" si="23"/>
        <v>736</v>
      </c>
      <c r="Q188" s="11">
        <f t="shared" ca="1" si="23"/>
        <v>797</v>
      </c>
      <c r="R188" s="11">
        <f t="shared" ca="1" si="23"/>
        <v>246</v>
      </c>
      <c r="S188" s="11">
        <f t="shared" ca="1" si="23"/>
        <v>685</v>
      </c>
      <c r="T188" s="11">
        <f t="shared" ca="1" si="23"/>
        <v>228</v>
      </c>
      <c r="U188" s="11">
        <f ca="1">IF($B$9=1,AVERAGE(Tabla1[[#This Row],[OCT]:[DIC]]),IF($B$9=2,AVERAGE(Tabla1[[#This Row],[JUL]:[DIC]]),AVERAGE(Tabla1[[#This Row],[ENE]:[DIC]])))</f>
        <v>386.33333333333331</v>
      </c>
      <c r="V188" s="11">
        <f ca="1">+Tabla1[[#This Row],[PROMEDIO VENTA (UNDS)]]/30</f>
        <v>12.877777777777776</v>
      </c>
      <c r="W188" s="11">
        <f ca="1">+Tabla1[[#This Row],[VENTA POR DÍA]]*Tabla1[[#This Row],[LEAD TIME (Días)]]</f>
        <v>193.16666666666666</v>
      </c>
      <c r="X188" s="11" t="str">
        <f>IF(Tabla1[[#This Row],[ABC]]="C","A PEDIDO","STOCK")</f>
        <v>STOCK</v>
      </c>
      <c r="Y188" s="11">
        <f ca="1">IF(Tabla1[[#This Row],[ABC]]="C",0,ROUNDUP(VLOOKUP(Tabla1[[#This Row],[ABC]],$F$11:$J$12,MATCH(Y$15,$F$10:$J$10,0),0)*Tabla1[[#This Row],[VENTA POR DÍA]],0))</f>
        <v>121</v>
      </c>
      <c r="Z188" s="11">
        <f ca="1">IF(Tabla1[[#This Row],[ABC]]="C",0,ROUNDUP(VLOOKUP(Tabla1[[#This Row],[ABC]],$F$11:$J$12,MATCH(Z$15,$F$10:$J$10,0),0)*Tabla1[[#This Row],[VENTA POR DÍA]],0))</f>
        <v>294</v>
      </c>
    </row>
    <row r="189" spans="2:26" x14ac:dyDescent="0.2">
      <c r="B189" s="2">
        <v>348874</v>
      </c>
      <c r="C189" s="2" t="s">
        <v>276</v>
      </c>
      <c r="D189" s="2" t="s">
        <v>5</v>
      </c>
      <c r="E189" s="3" t="s">
        <v>6</v>
      </c>
      <c r="F189" s="16">
        <f t="shared" ca="1" si="17"/>
        <v>17</v>
      </c>
      <c r="G189" s="17">
        <f t="shared" ca="1" si="18"/>
        <v>16</v>
      </c>
      <c r="H189" s="36" t="str">
        <f>IFERROR(VLOOKUP(Tabla1[[#This Row],[COD PRODUCTO]],Tabla13[#All],9,0),"C")</f>
        <v>B</v>
      </c>
      <c r="I189" s="11">
        <f t="shared" ca="1" si="23"/>
        <v>666</v>
      </c>
      <c r="J189" s="11">
        <f t="shared" ca="1" si="23"/>
        <v>354</v>
      </c>
      <c r="K189" s="11">
        <f t="shared" ca="1" si="23"/>
        <v>549</v>
      </c>
      <c r="L189" s="11">
        <f t="shared" ca="1" si="23"/>
        <v>946</v>
      </c>
      <c r="M189" s="11">
        <f t="shared" ca="1" si="23"/>
        <v>157</v>
      </c>
      <c r="N189" s="11">
        <f t="shared" ca="1" si="23"/>
        <v>700</v>
      </c>
      <c r="O189" s="11">
        <f t="shared" ca="1" si="23"/>
        <v>600</v>
      </c>
      <c r="P189" s="11">
        <f t="shared" ca="1" si="23"/>
        <v>514</v>
      </c>
      <c r="Q189" s="11">
        <f t="shared" ca="1" si="23"/>
        <v>70</v>
      </c>
      <c r="R189" s="11">
        <f t="shared" ca="1" si="23"/>
        <v>632</v>
      </c>
      <c r="S189" s="11">
        <f t="shared" ca="1" si="23"/>
        <v>798</v>
      </c>
      <c r="T189" s="11">
        <f t="shared" ca="1" si="23"/>
        <v>848</v>
      </c>
      <c r="U189" s="11">
        <f ca="1">IF($B$9=1,AVERAGE(Tabla1[[#This Row],[OCT]:[DIC]]),IF($B$9=2,AVERAGE(Tabla1[[#This Row],[JUL]:[DIC]]),AVERAGE(Tabla1[[#This Row],[ENE]:[DIC]])))</f>
        <v>759.33333333333337</v>
      </c>
      <c r="V189" s="11">
        <f ca="1">+Tabla1[[#This Row],[PROMEDIO VENTA (UNDS)]]/30</f>
        <v>25.311111111111114</v>
      </c>
      <c r="W189" s="11">
        <f ca="1">+Tabla1[[#This Row],[VENTA POR DÍA]]*Tabla1[[#This Row],[LEAD TIME (Días)]]</f>
        <v>404.97777777777782</v>
      </c>
      <c r="X189" s="11" t="str">
        <f>IF(Tabla1[[#This Row],[ABC]]="C","A PEDIDO","STOCK")</f>
        <v>STOCK</v>
      </c>
      <c r="Y189" s="11">
        <f ca="1">IF(Tabla1[[#This Row],[ABC]]="C",0,ROUNDUP(VLOOKUP(Tabla1[[#This Row],[ABC]],$F$11:$J$12,MATCH(Y$15,$F$10:$J$10,0),0)*Tabla1[[#This Row],[VENTA POR DÍA]],0))</f>
        <v>238</v>
      </c>
      <c r="Z189" s="11">
        <f ca="1">IF(Tabla1[[#This Row],[ABC]]="C",0,ROUNDUP(VLOOKUP(Tabla1[[#This Row],[ABC]],$F$11:$J$12,MATCH(Z$15,$F$10:$J$10,0),0)*Tabla1[[#This Row],[VENTA POR DÍA]],0))</f>
        <v>577</v>
      </c>
    </row>
    <row r="190" spans="2:26" x14ac:dyDescent="0.2">
      <c r="B190" s="2">
        <v>353750</v>
      </c>
      <c r="C190" s="2" t="s">
        <v>277</v>
      </c>
      <c r="D190" s="2" t="s">
        <v>5</v>
      </c>
      <c r="E190" s="3" t="s">
        <v>6</v>
      </c>
      <c r="F190" s="16">
        <f t="shared" ca="1" si="17"/>
        <v>12</v>
      </c>
      <c r="G190" s="17">
        <f t="shared" ca="1" si="18"/>
        <v>24</v>
      </c>
      <c r="H190" s="36" t="str">
        <f>IFERROR(VLOOKUP(Tabla1[[#This Row],[COD PRODUCTO]],Tabla13[#All],9,0),"C")</f>
        <v>C</v>
      </c>
      <c r="I190" s="11">
        <f t="shared" ca="1" si="23"/>
        <v>804</v>
      </c>
      <c r="J190" s="11">
        <f t="shared" ca="1" si="23"/>
        <v>438</v>
      </c>
      <c r="K190" s="11">
        <f t="shared" ca="1" si="23"/>
        <v>237</v>
      </c>
      <c r="L190" s="11">
        <f t="shared" ca="1" si="23"/>
        <v>181</v>
      </c>
      <c r="M190" s="11">
        <f t="shared" ca="1" si="23"/>
        <v>970</v>
      </c>
      <c r="N190" s="11">
        <f t="shared" ca="1" si="23"/>
        <v>793</v>
      </c>
      <c r="O190" s="11">
        <f t="shared" ca="1" si="23"/>
        <v>487</v>
      </c>
      <c r="P190" s="11">
        <f t="shared" ca="1" si="23"/>
        <v>17</v>
      </c>
      <c r="Q190" s="11">
        <f t="shared" ca="1" si="23"/>
        <v>636</v>
      </c>
      <c r="R190" s="11">
        <f t="shared" ca="1" si="23"/>
        <v>387</v>
      </c>
      <c r="S190" s="11">
        <f t="shared" ca="1" si="23"/>
        <v>130</v>
      </c>
      <c r="T190" s="11">
        <f t="shared" ca="1" si="23"/>
        <v>819</v>
      </c>
      <c r="U190" s="11">
        <f ca="1">IF($B$9=1,AVERAGE(Tabla1[[#This Row],[OCT]:[DIC]]),IF($B$9=2,AVERAGE(Tabla1[[#This Row],[JUL]:[DIC]]),AVERAGE(Tabla1[[#This Row],[ENE]:[DIC]])))</f>
        <v>445.33333333333331</v>
      </c>
      <c r="V190" s="11">
        <f ca="1">+Tabla1[[#This Row],[PROMEDIO VENTA (UNDS)]]/30</f>
        <v>14.844444444444443</v>
      </c>
      <c r="W190" s="11">
        <f ca="1">+Tabla1[[#This Row],[VENTA POR DÍA]]*Tabla1[[#This Row],[LEAD TIME (Días)]]</f>
        <v>356.26666666666665</v>
      </c>
      <c r="X190" s="11" t="str">
        <f>IF(Tabla1[[#This Row],[ABC]]="C","A PEDIDO","STOCK")</f>
        <v>A PEDIDO</v>
      </c>
      <c r="Y190" s="11">
        <f>IF(Tabla1[[#This Row],[ABC]]="C",0,ROUNDUP(VLOOKUP(Tabla1[[#This Row],[ABC]],$F$11:$J$12,MATCH(Y$15,$F$10:$J$10,0),0)*Tabla1[[#This Row],[VENTA POR DÍA]],0))</f>
        <v>0</v>
      </c>
      <c r="Z190" s="11">
        <f>IF(Tabla1[[#This Row],[ABC]]="C",0,ROUNDUP(VLOOKUP(Tabla1[[#This Row],[ABC]],$F$11:$J$12,MATCH(Z$15,$F$10:$J$10,0),0)*Tabla1[[#This Row],[VENTA POR DÍA]],0))</f>
        <v>0</v>
      </c>
    </row>
    <row r="191" spans="2:26" x14ac:dyDescent="0.2">
      <c r="B191" s="2">
        <v>348764</v>
      </c>
      <c r="C191" s="2" t="s">
        <v>285</v>
      </c>
      <c r="D191" s="2" t="s">
        <v>5</v>
      </c>
      <c r="E191" s="3" t="s">
        <v>6</v>
      </c>
      <c r="F191" s="16">
        <f t="shared" ca="1" si="17"/>
        <v>37</v>
      </c>
      <c r="G191" s="17">
        <f t="shared" ca="1" si="18"/>
        <v>4</v>
      </c>
      <c r="H191" s="36" t="str">
        <f>IFERROR(VLOOKUP(Tabla1[[#This Row],[COD PRODUCTO]],Tabla13[#All],9,0),"C")</f>
        <v>C</v>
      </c>
      <c r="I191" s="11">
        <f t="shared" ca="1" si="23"/>
        <v>509</v>
      </c>
      <c r="J191" s="11">
        <f t="shared" ca="1" si="23"/>
        <v>151</v>
      </c>
      <c r="K191" s="11">
        <f t="shared" ca="1" si="23"/>
        <v>994</v>
      </c>
      <c r="L191" s="11">
        <f t="shared" ca="1" si="23"/>
        <v>334</v>
      </c>
      <c r="M191" s="11">
        <f t="shared" ca="1" si="23"/>
        <v>173</v>
      </c>
      <c r="N191" s="11">
        <f t="shared" ca="1" si="23"/>
        <v>687</v>
      </c>
      <c r="O191" s="11">
        <f t="shared" ca="1" si="23"/>
        <v>383</v>
      </c>
      <c r="P191" s="11">
        <f t="shared" ca="1" si="23"/>
        <v>490</v>
      </c>
      <c r="Q191" s="11">
        <f t="shared" ca="1" si="23"/>
        <v>638</v>
      </c>
      <c r="R191" s="11">
        <f t="shared" ca="1" si="23"/>
        <v>-47</v>
      </c>
      <c r="S191" s="11">
        <f t="shared" ca="1" si="23"/>
        <v>924</v>
      </c>
      <c r="T191" s="11">
        <f t="shared" ca="1" si="23"/>
        <v>226</v>
      </c>
      <c r="U191" s="11">
        <f ca="1">IF($B$9=1,AVERAGE(Tabla1[[#This Row],[OCT]:[DIC]]),IF($B$9=2,AVERAGE(Tabla1[[#This Row],[JUL]:[DIC]]),AVERAGE(Tabla1[[#This Row],[ENE]:[DIC]])))</f>
        <v>367.66666666666669</v>
      </c>
      <c r="V191" s="11">
        <f ca="1">+Tabla1[[#This Row],[PROMEDIO VENTA (UNDS)]]/30</f>
        <v>12.255555555555556</v>
      </c>
      <c r="W191" s="11">
        <f ca="1">+Tabla1[[#This Row],[VENTA POR DÍA]]*Tabla1[[#This Row],[LEAD TIME (Días)]]</f>
        <v>49.022222222222226</v>
      </c>
      <c r="X191" s="11" t="str">
        <f>IF(Tabla1[[#This Row],[ABC]]="C","A PEDIDO","STOCK")</f>
        <v>A PEDIDO</v>
      </c>
      <c r="Y191" s="11">
        <f>IF(Tabla1[[#This Row],[ABC]]="C",0,ROUNDUP(VLOOKUP(Tabla1[[#This Row],[ABC]],$F$11:$J$12,MATCH(Y$15,$F$10:$J$10,0),0)*Tabla1[[#This Row],[VENTA POR DÍA]],0))</f>
        <v>0</v>
      </c>
      <c r="Z191" s="11">
        <f>IF(Tabla1[[#This Row],[ABC]]="C",0,ROUNDUP(VLOOKUP(Tabla1[[#This Row],[ABC]],$F$11:$J$12,MATCH(Z$15,$F$10:$J$10,0),0)*Tabla1[[#This Row],[VENTA POR DÍA]],0))</f>
        <v>0</v>
      </c>
    </row>
    <row r="192" spans="2:26" x14ac:dyDescent="0.2">
      <c r="B192" s="2">
        <v>348768</v>
      </c>
      <c r="C192" s="2" t="s">
        <v>285</v>
      </c>
      <c r="D192" s="2" t="s">
        <v>5</v>
      </c>
      <c r="E192" s="3" t="s">
        <v>6</v>
      </c>
      <c r="F192" s="16">
        <f t="shared" ca="1" si="17"/>
        <v>38</v>
      </c>
      <c r="G192" s="17">
        <f t="shared" ca="1" si="18"/>
        <v>8</v>
      </c>
      <c r="H192" s="36" t="str">
        <f>IFERROR(VLOOKUP(Tabla1[[#This Row],[COD PRODUCTO]],Tabla13[#All],9,0),"C")</f>
        <v>A</v>
      </c>
      <c r="I192" s="11">
        <f t="shared" ca="1" si="23"/>
        <v>18</v>
      </c>
      <c r="J192" s="11">
        <f t="shared" ca="1" si="23"/>
        <v>151</v>
      </c>
      <c r="K192" s="11">
        <f t="shared" ca="1" si="23"/>
        <v>28</v>
      </c>
      <c r="L192" s="11">
        <f t="shared" ca="1" si="23"/>
        <v>234</v>
      </c>
      <c r="M192" s="11">
        <f t="shared" ca="1" si="23"/>
        <v>726</v>
      </c>
      <c r="N192" s="11">
        <f t="shared" ca="1" si="23"/>
        <v>407</v>
      </c>
      <c r="O192" s="11">
        <f t="shared" ca="1" si="23"/>
        <v>435</v>
      </c>
      <c r="P192" s="11">
        <f t="shared" ca="1" si="23"/>
        <v>516</v>
      </c>
      <c r="Q192" s="11">
        <f t="shared" ca="1" si="23"/>
        <v>234</v>
      </c>
      <c r="R192" s="11">
        <f t="shared" ca="1" si="23"/>
        <v>288</v>
      </c>
      <c r="S192" s="11">
        <f t="shared" ca="1" si="23"/>
        <v>482</v>
      </c>
      <c r="T192" s="11">
        <f t="shared" ca="1" si="23"/>
        <v>542</v>
      </c>
      <c r="U192" s="11">
        <f ca="1">IF($B$9=1,AVERAGE(Tabla1[[#This Row],[OCT]:[DIC]]),IF($B$9=2,AVERAGE(Tabla1[[#This Row],[JUL]:[DIC]]),AVERAGE(Tabla1[[#This Row],[ENE]:[DIC]])))</f>
        <v>437.33333333333331</v>
      </c>
      <c r="V192" s="11">
        <f ca="1">+Tabla1[[#This Row],[PROMEDIO VENTA (UNDS)]]/30</f>
        <v>14.577777777777778</v>
      </c>
      <c r="W192" s="11">
        <f ca="1">+Tabla1[[#This Row],[VENTA POR DÍA]]*Tabla1[[#This Row],[LEAD TIME (Días)]]</f>
        <v>116.62222222222222</v>
      </c>
      <c r="X192" s="11" t="str">
        <f>IF(Tabla1[[#This Row],[ABC]]="C","A PEDIDO","STOCK")</f>
        <v>STOCK</v>
      </c>
      <c r="Y192" s="11">
        <f ca="1">IF(Tabla1[[#This Row],[ABC]]="C",0,ROUNDUP(VLOOKUP(Tabla1[[#This Row],[ABC]],$F$11:$J$12,MATCH(Y$15,$F$10:$J$10,0),0)*Tabla1[[#This Row],[VENTA POR DÍA]],0))</f>
        <v>44</v>
      </c>
      <c r="Z192" s="11">
        <f ca="1">IF(Tabla1[[#This Row],[ABC]]="C",0,ROUNDUP(VLOOKUP(Tabla1[[#This Row],[ABC]],$F$11:$J$12,MATCH(Z$15,$F$10:$J$10,0),0)*Tabla1[[#This Row],[VENTA POR DÍA]],0))</f>
        <v>426</v>
      </c>
    </row>
    <row r="193" spans="2:26" x14ac:dyDescent="0.2">
      <c r="B193" s="2">
        <v>348873</v>
      </c>
      <c r="C193" s="2" t="s">
        <v>286</v>
      </c>
      <c r="D193" s="2" t="s">
        <v>5</v>
      </c>
      <c r="E193" s="3" t="s">
        <v>6</v>
      </c>
      <c r="F193" s="16">
        <f t="shared" ca="1" si="17"/>
        <v>17</v>
      </c>
      <c r="G193" s="17">
        <f t="shared" ca="1" si="18"/>
        <v>20</v>
      </c>
      <c r="H193" s="36" t="str">
        <f>IFERROR(VLOOKUP(Tabla1[[#This Row],[COD PRODUCTO]],Tabla13[#All],9,0),"C")</f>
        <v>B</v>
      </c>
      <c r="I193" s="11">
        <f t="shared" ca="1" si="23"/>
        <v>482</v>
      </c>
      <c r="J193" s="11">
        <f t="shared" ca="1" si="23"/>
        <v>98</v>
      </c>
      <c r="K193" s="11">
        <f t="shared" ca="1" si="23"/>
        <v>128</v>
      </c>
      <c r="L193" s="11">
        <f t="shared" ca="1" si="23"/>
        <v>119</v>
      </c>
      <c r="M193" s="11">
        <f t="shared" ca="1" si="23"/>
        <v>821</v>
      </c>
      <c r="N193" s="11">
        <f t="shared" ca="1" si="23"/>
        <v>536</v>
      </c>
      <c r="O193" s="11">
        <f t="shared" ca="1" si="23"/>
        <v>69</v>
      </c>
      <c r="P193" s="11">
        <f t="shared" ca="1" si="23"/>
        <v>488</v>
      </c>
      <c r="Q193" s="11">
        <f t="shared" ca="1" si="23"/>
        <v>-27</v>
      </c>
      <c r="R193" s="11">
        <f t="shared" ca="1" si="23"/>
        <v>64</v>
      </c>
      <c r="S193" s="11">
        <f t="shared" ca="1" si="23"/>
        <v>66</v>
      </c>
      <c r="T193" s="11">
        <f t="shared" ca="1" si="23"/>
        <v>536</v>
      </c>
      <c r="U193" s="11">
        <f ca="1">IF($B$9=1,AVERAGE(Tabla1[[#This Row],[OCT]:[DIC]]),IF($B$9=2,AVERAGE(Tabla1[[#This Row],[JUL]:[DIC]]),AVERAGE(Tabla1[[#This Row],[ENE]:[DIC]])))</f>
        <v>222</v>
      </c>
      <c r="V193" s="11">
        <f ca="1">+Tabla1[[#This Row],[PROMEDIO VENTA (UNDS)]]/30</f>
        <v>7.4</v>
      </c>
      <c r="W193" s="11">
        <f ca="1">+Tabla1[[#This Row],[VENTA POR DÍA]]*Tabla1[[#This Row],[LEAD TIME (Días)]]</f>
        <v>148</v>
      </c>
      <c r="X193" s="11" t="str">
        <f>IF(Tabla1[[#This Row],[ABC]]="C","A PEDIDO","STOCK")</f>
        <v>STOCK</v>
      </c>
      <c r="Y193" s="11">
        <f ca="1">IF(Tabla1[[#This Row],[ABC]]="C",0,ROUNDUP(VLOOKUP(Tabla1[[#This Row],[ABC]],$F$11:$J$12,MATCH(Y$15,$F$10:$J$10,0),0)*Tabla1[[#This Row],[VENTA POR DÍA]],0))</f>
        <v>70</v>
      </c>
      <c r="Z193" s="11">
        <f ca="1">IF(Tabla1[[#This Row],[ABC]]="C",0,ROUNDUP(VLOOKUP(Tabla1[[#This Row],[ABC]],$F$11:$J$12,MATCH(Z$15,$F$10:$J$10,0),0)*Tabla1[[#This Row],[VENTA POR DÍA]],0))</f>
        <v>169</v>
      </c>
    </row>
    <row r="194" spans="2:26" x14ac:dyDescent="0.2">
      <c r="B194" s="2">
        <v>348868</v>
      </c>
      <c r="C194" s="2" t="s">
        <v>289</v>
      </c>
      <c r="D194" s="2" t="s">
        <v>5</v>
      </c>
      <c r="E194" s="3" t="s">
        <v>6</v>
      </c>
      <c r="F194" s="16">
        <f t="shared" ca="1" si="17"/>
        <v>20</v>
      </c>
      <c r="G194" s="17">
        <f t="shared" ca="1" si="18"/>
        <v>20</v>
      </c>
      <c r="H194" s="36" t="str">
        <f>IFERROR(VLOOKUP(Tabla1[[#This Row],[COD PRODUCTO]],Tabla13[#All],9,0),"C")</f>
        <v>B</v>
      </c>
      <c r="I194" s="11">
        <f t="shared" ca="1" si="23"/>
        <v>677</v>
      </c>
      <c r="J194" s="11">
        <f t="shared" ca="1" si="23"/>
        <v>195</v>
      </c>
      <c r="K194" s="11">
        <f t="shared" ca="1" si="23"/>
        <v>655</v>
      </c>
      <c r="L194" s="11">
        <f t="shared" ca="1" si="23"/>
        <v>145</v>
      </c>
      <c r="M194" s="11">
        <f t="shared" ca="1" si="23"/>
        <v>621</v>
      </c>
      <c r="N194" s="11">
        <f t="shared" ca="1" si="23"/>
        <v>177</v>
      </c>
      <c r="O194" s="11">
        <f t="shared" ca="1" si="23"/>
        <v>339</v>
      </c>
      <c r="P194" s="11">
        <f t="shared" ca="1" si="23"/>
        <v>712</v>
      </c>
      <c r="Q194" s="11">
        <f t="shared" ca="1" si="23"/>
        <v>326</v>
      </c>
      <c r="R194" s="11">
        <f t="shared" ca="1" si="23"/>
        <v>115</v>
      </c>
      <c r="S194" s="11">
        <f t="shared" ca="1" si="23"/>
        <v>509</v>
      </c>
      <c r="T194" s="11">
        <f t="shared" ca="1" si="23"/>
        <v>306</v>
      </c>
      <c r="U194" s="11">
        <f ca="1">IF($B$9=1,AVERAGE(Tabla1[[#This Row],[OCT]:[DIC]]),IF($B$9=2,AVERAGE(Tabla1[[#This Row],[JUL]:[DIC]]),AVERAGE(Tabla1[[#This Row],[ENE]:[DIC]])))</f>
        <v>310</v>
      </c>
      <c r="V194" s="11">
        <f ca="1">+Tabla1[[#This Row],[PROMEDIO VENTA (UNDS)]]/30</f>
        <v>10.333333333333334</v>
      </c>
      <c r="W194" s="11">
        <f ca="1">+Tabla1[[#This Row],[VENTA POR DÍA]]*Tabla1[[#This Row],[LEAD TIME (Días)]]</f>
        <v>206.66666666666669</v>
      </c>
      <c r="X194" s="11" t="str">
        <f>IF(Tabla1[[#This Row],[ABC]]="C","A PEDIDO","STOCK")</f>
        <v>STOCK</v>
      </c>
      <c r="Y194" s="11">
        <f ca="1">IF(Tabla1[[#This Row],[ABC]]="C",0,ROUNDUP(VLOOKUP(Tabla1[[#This Row],[ABC]],$F$11:$J$12,MATCH(Y$15,$F$10:$J$10,0),0)*Tabla1[[#This Row],[VENTA POR DÍA]],0))</f>
        <v>97</v>
      </c>
      <c r="Z194" s="11">
        <f ca="1">IF(Tabla1[[#This Row],[ABC]]="C",0,ROUNDUP(VLOOKUP(Tabla1[[#This Row],[ABC]],$F$11:$J$12,MATCH(Z$15,$F$10:$J$10,0),0)*Tabla1[[#This Row],[VENTA POR DÍA]],0))</f>
        <v>236</v>
      </c>
    </row>
    <row r="195" spans="2:26" x14ac:dyDescent="0.2">
      <c r="B195" s="2">
        <v>348416</v>
      </c>
      <c r="C195" s="2" t="s">
        <v>219</v>
      </c>
      <c r="D195" s="2" t="s">
        <v>5</v>
      </c>
      <c r="E195" s="3" t="s">
        <v>6</v>
      </c>
      <c r="F195" s="16">
        <f t="shared" ca="1" si="17"/>
        <v>7</v>
      </c>
      <c r="G195" s="17">
        <f t="shared" ca="1" si="18"/>
        <v>15</v>
      </c>
      <c r="H195" s="36" t="str">
        <f>IFERROR(VLOOKUP(Tabla1[[#This Row],[COD PRODUCTO]],Tabla13[#All],9,0),"C")</f>
        <v>C</v>
      </c>
      <c r="I195" s="11">
        <f t="shared" ca="1" si="23"/>
        <v>737</v>
      </c>
      <c r="J195" s="11">
        <f t="shared" ca="1" si="23"/>
        <v>806</v>
      </c>
      <c r="K195" s="11">
        <f t="shared" ca="1" si="23"/>
        <v>722</v>
      </c>
      <c r="L195" s="11">
        <f t="shared" ca="1" si="23"/>
        <v>687</v>
      </c>
      <c r="M195" s="11">
        <f t="shared" ca="1" si="23"/>
        <v>82</v>
      </c>
      <c r="N195" s="11">
        <f t="shared" ca="1" si="23"/>
        <v>321</v>
      </c>
      <c r="O195" s="11">
        <f t="shared" ca="1" si="23"/>
        <v>573</v>
      </c>
      <c r="P195" s="11">
        <f t="shared" ca="1" si="23"/>
        <v>391</v>
      </c>
      <c r="Q195" s="11">
        <f t="shared" ca="1" si="23"/>
        <v>680</v>
      </c>
      <c r="R195" s="11">
        <f t="shared" ca="1" si="23"/>
        <v>521</v>
      </c>
      <c r="S195" s="11">
        <f t="shared" ca="1" si="23"/>
        <v>-44</v>
      </c>
      <c r="T195" s="11">
        <f t="shared" ca="1" si="23"/>
        <v>544</v>
      </c>
      <c r="U195" s="11">
        <f ca="1">IF($B$9=1,AVERAGE(Tabla1[[#This Row],[OCT]:[DIC]]),IF($B$9=2,AVERAGE(Tabla1[[#This Row],[JUL]:[DIC]]),AVERAGE(Tabla1[[#This Row],[ENE]:[DIC]])))</f>
        <v>340.33333333333331</v>
      </c>
      <c r="V195" s="11">
        <f ca="1">+Tabla1[[#This Row],[PROMEDIO VENTA (UNDS)]]/30</f>
        <v>11.344444444444443</v>
      </c>
      <c r="W195" s="11">
        <f ca="1">+Tabla1[[#This Row],[VENTA POR DÍA]]*Tabla1[[#This Row],[LEAD TIME (Días)]]</f>
        <v>170.16666666666666</v>
      </c>
      <c r="X195" s="11" t="str">
        <f>IF(Tabla1[[#This Row],[ABC]]="C","A PEDIDO","STOCK")</f>
        <v>A PEDIDO</v>
      </c>
      <c r="Y195" s="11">
        <f>IF(Tabla1[[#This Row],[ABC]]="C",0,ROUNDUP(VLOOKUP(Tabla1[[#This Row],[ABC]],$F$11:$J$12,MATCH(Y$15,$F$10:$J$10,0),0)*Tabla1[[#This Row],[VENTA POR DÍA]],0))</f>
        <v>0</v>
      </c>
      <c r="Z195" s="11">
        <f>IF(Tabla1[[#This Row],[ABC]]="C",0,ROUNDUP(VLOOKUP(Tabla1[[#This Row],[ABC]],$F$11:$J$12,MATCH(Z$15,$F$10:$J$10,0),0)*Tabla1[[#This Row],[VENTA POR DÍA]],0))</f>
        <v>0</v>
      </c>
    </row>
    <row r="196" spans="2:26" x14ac:dyDescent="0.2">
      <c r="B196" s="2">
        <v>348386</v>
      </c>
      <c r="C196" s="2" t="s">
        <v>294</v>
      </c>
      <c r="D196" s="2" t="s">
        <v>5</v>
      </c>
      <c r="E196" s="3" t="s">
        <v>6</v>
      </c>
      <c r="F196" s="16">
        <f t="shared" ca="1" si="17"/>
        <v>22</v>
      </c>
      <c r="G196" s="17">
        <f t="shared" ca="1" si="18"/>
        <v>4</v>
      </c>
      <c r="H196" s="36" t="str">
        <f>IFERROR(VLOOKUP(Tabla1[[#This Row],[COD PRODUCTO]],Tabla13[#All],9,0),"C")</f>
        <v>A</v>
      </c>
      <c r="I196" s="11">
        <f t="shared" ref="I196:T205" ca="1" si="24">RANDBETWEEN(-100,1000)</f>
        <v>649</v>
      </c>
      <c r="J196" s="11">
        <f t="shared" ca="1" si="24"/>
        <v>948</v>
      </c>
      <c r="K196" s="11">
        <f t="shared" ca="1" si="24"/>
        <v>817</v>
      </c>
      <c r="L196" s="11">
        <f t="shared" ca="1" si="24"/>
        <v>779</v>
      </c>
      <c r="M196" s="11">
        <f t="shared" ca="1" si="24"/>
        <v>160</v>
      </c>
      <c r="N196" s="11">
        <f t="shared" ca="1" si="24"/>
        <v>457</v>
      </c>
      <c r="O196" s="11">
        <f t="shared" ca="1" si="24"/>
        <v>515</v>
      </c>
      <c r="P196" s="11">
        <f t="shared" ca="1" si="24"/>
        <v>288</v>
      </c>
      <c r="Q196" s="11">
        <f t="shared" ca="1" si="24"/>
        <v>765</v>
      </c>
      <c r="R196" s="11">
        <f t="shared" ca="1" si="24"/>
        <v>410</v>
      </c>
      <c r="S196" s="11">
        <f t="shared" ca="1" si="24"/>
        <v>916</v>
      </c>
      <c r="T196" s="11">
        <f t="shared" ca="1" si="24"/>
        <v>557</v>
      </c>
      <c r="U196" s="11">
        <f ca="1">IF($B$9=1,AVERAGE(Tabla1[[#This Row],[OCT]:[DIC]]),IF($B$9=2,AVERAGE(Tabla1[[#This Row],[JUL]:[DIC]]),AVERAGE(Tabla1[[#This Row],[ENE]:[DIC]])))</f>
        <v>627.66666666666663</v>
      </c>
      <c r="V196" s="11">
        <f ca="1">+Tabla1[[#This Row],[PROMEDIO VENTA (UNDS)]]/30</f>
        <v>20.922222222222221</v>
      </c>
      <c r="W196" s="11">
        <f ca="1">+Tabla1[[#This Row],[VENTA POR DÍA]]*Tabla1[[#This Row],[LEAD TIME (Días)]]</f>
        <v>83.688888888888883</v>
      </c>
      <c r="X196" s="11" t="str">
        <f>IF(Tabla1[[#This Row],[ABC]]="C","A PEDIDO","STOCK")</f>
        <v>STOCK</v>
      </c>
      <c r="Y196" s="11">
        <f ca="1">IF(Tabla1[[#This Row],[ABC]]="C",0,ROUNDUP(VLOOKUP(Tabla1[[#This Row],[ABC]],$F$11:$J$12,MATCH(Y$15,$F$10:$J$10,0),0)*Tabla1[[#This Row],[VENTA POR DÍA]],0))</f>
        <v>63</v>
      </c>
      <c r="Z196" s="11">
        <f ca="1">IF(Tabla1[[#This Row],[ABC]]="C",0,ROUNDUP(VLOOKUP(Tabla1[[#This Row],[ABC]],$F$11:$J$12,MATCH(Z$15,$F$10:$J$10,0),0)*Tabla1[[#This Row],[VENTA POR DÍA]],0))</f>
        <v>611</v>
      </c>
    </row>
    <row r="197" spans="2:26" x14ac:dyDescent="0.2">
      <c r="B197" s="2">
        <v>348403</v>
      </c>
      <c r="C197" s="2" t="s">
        <v>297</v>
      </c>
      <c r="D197" s="2" t="s">
        <v>5</v>
      </c>
      <c r="E197" s="3" t="s">
        <v>6</v>
      </c>
      <c r="F197" s="16">
        <f t="shared" ca="1" si="17"/>
        <v>7</v>
      </c>
      <c r="G197" s="17">
        <f t="shared" ca="1" si="18"/>
        <v>14</v>
      </c>
      <c r="H197" s="36" t="str">
        <f>IFERROR(VLOOKUP(Tabla1[[#This Row],[COD PRODUCTO]],Tabla13[#All],9,0),"C")</f>
        <v>C</v>
      </c>
      <c r="I197" s="11">
        <f t="shared" ca="1" si="24"/>
        <v>285</v>
      </c>
      <c r="J197" s="11">
        <f t="shared" ca="1" si="24"/>
        <v>617</v>
      </c>
      <c r="K197" s="11">
        <f t="shared" ca="1" si="24"/>
        <v>77</v>
      </c>
      <c r="L197" s="11">
        <f t="shared" ca="1" si="24"/>
        <v>332</v>
      </c>
      <c r="M197" s="11">
        <f t="shared" ca="1" si="24"/>
        <v>315</v>
      </c>
      <c r="N197" s="11">
        <f t="shared" ca="1" si="24"/>
        <v>158</v>
      </c>
      <c r="O197" s="11">
        <f t="shared" ca="1" si="24"/>
        <v>402</v>
      </c>
      <c r="P197" s="11">
        <f t="shared" ca="1" si="24"/>
        <v>775</v>
      </c>
      <c r="Q197" s="11">
        <f t="shared" ca="1" si="24"/>
        <v>715</v>
      </c>
      <c r="R197" s="11">
        <f t="shared" ca="1" si="24"/>
        <v>502</v>
      </c>
      <c r="S197" s="11">
        <f t="shared" ca="1" si="24"/>
        <v>173</v>
      </c>
      <c r="T197" s="11">
        <f t="shared" ca="1" si="24"/>
        <v>308</v>
      </c>
      <c r="U197" s="11">
        <f ca="1">IF($B$9=1,AVERAGE(Tabla1[[#This Row],[OCT]:[DIC]]),IF($B$9=2,AVERAGE(Tabla1[[#This Row],[JUL]:[DIC]]),AVERAGE(Tabla1[[#This Row],[ENE]:[DIC]])))</f>
        <v>327.66666666666669</v>
      </c>
      <c r="V197" s="11">
        <f ca="1">+Tabla1[[#This Row],[PROMEDIO VENTA (UNDS)]]/30</f>
        <v>10.922222222222222</v>
      </c>
      <c r="W197" s="11">
        <f ca="1">+Tabla1[[#This Row],[VENTA POR DÍA]]*Tabla1[[#This Row],[LEAD TIME (Días)]]</f>
        <v>152.91111111111113</v>
      </c>
      <c r="X197" s="11" t="str">
        <f>IF(Tabla1[[#This Row],[ABC]]="C","A PEDIDO","STOCK")</f>
        <v>A PEDIDO</v>
      </c>
      <c r="Y197" s="11">
        <f>IF(Tabla1[[#This Row],[ABC]]="C",0,ROUNDUP(VLOOKUP(Tabla1[[#This Row],[ABC]],$F$11:$J$12,MATCH(Y$15,$F$10:$J$10,0),0)*Tabla1[[#This Row],[VENTA POR DÍA]],0))</f>
        <v>0</v>
      </c>
      <c r="Z197" s="11">
        <f>IF(Tabla1[[#This Row],[ABC]]="C",0,ROUNDUP(VLOOKUP(Tabla1[[#This Row],[ABC]],$F$11:$J$12,MATCH(Z$15,$F$10:$J$10,0),0)*Tabla1[[#This Row],[VENTA POR DÍA]],0))</f>
        <v>0</v>
      </c>
    </row>
    <row r="198" spans="2:26" x14ac:dyDescent="0.2">
      <c r="B198" s="2">
        <v>348412</v>
      </c>
      <c r="C198" s="2" t="s">
        <v>298</v>
      </c>
      <c r="D198" s="2" t="s">
        <v>5</v>
      </c>
      <c r="E198" s="3" t="s">
        <v>6</v>
      </c>
      <c r="F198" s="16">
        <f t="shared" ca="1" si="17"/>
        <v>14</v>
      </c>
      <c r="G198" s="17">
        <f t="shared" ca="1" si="18"/>
        <v>11</v>
      </c>
      <c r="H198" s="36" t="str">
        <f>IFERROR(VLOOKUP(Tabla1[[#This Row],[COD PRODUCTO]],Tabla13[#All],9,0),"C")</f>
        <v>C</v>
      </c>
      <c r="I198" s="11">
        <f t="shared" ca="1" si="24"/>
        <v>59</v>
      </c>
      <c r="J198" s="11">
        <f t="shared" ca="1" si="24"/>
        <v>581</v>
      </c>
      <c r="K198" s="11">
        <f t="shared" ca="1" si="24"/>
        <v>707</v>
      </c>
      <c r="L198" s="11">
        <f t="shared" ca="1" si="24"/>
        <v>753</v>
      </c>
      <c r="M198" s="11">
        <f t="shared" ca="1" si="24"/>
        <v>28</v>
      </c>
      <c r="N198" s="11">
        <f t="shared" ca="1" si="24"/>
        <v>153</v>
      </c>
      <c r="O198" s="11">
        <f t="shared" ca="1" si="24"/>
        <v>866</v>
      </c>
      <c r="P198" s="11">
        <f t="shared" ca="1" si="24"/>
        <v>279</v>
      </c>
      <c r="Q198" s="11">
        <f t="shared" ca="1" si="24"/>
        <v>738</v>
      </c>
      <c r="R198" s="11">
        <f t="shared" ca="1" si="24"/>
        <v>979</v>
      </c>
      <c r="S198" s="11">
        <f t="shared" ca="1" si="24"/>
        <v>163</v>
      </c>
      <c r="T198" s="11">
        <f t="shared" ca="1" si="24"/>
        <v>573</v>
      </c>
      <c r="U198" s="11">
        <f ca="1">IF($B$9=1,AVERAGE(Tabla1[[#This Row],[OCT]:[DIC]]),IF($B$9=2,AVERAGE(Tabla1[[#This Row],[JUL]:[DIC]]),AVERAGE(Tabla1[[#This Row],[ENE]:[DIC]])))</f>
        <v>571.66666666666663</v>
      </c>
      <c r="V198" s="11">
        <f ca="1">+Tabla1[[#This Row],[PROMEDIO VENTA (UNDS)]]/30</f>
        <v>19.055555555555554</v>
      </c>
      <c r="W198" s="11">
        <f ca="1">+Tabla1[[#This Row],[VENTA POR DÍA]]*Tabla1[[#This Row],[LEAD TIME (Días)]]</f>
        <v>209.61111111111109</v>
      </c>
      <c r="X198" s="11" t="str">
        <f>IF(Tabla1[[#This Row],[ABC]]="C","A PEDIDO","STOCK")</f>
        <v>A PEDIDO</v>
      </c>
      <c r="Y198" s="11">
        <f>IF(Tabla1[[#This Row],[ABC]]="C",0,ROUNDUP(VLOOKUP(Tabla1[[#This Row],[ABC]],$F$11:$J$12,MATCH(Y$15,$F$10:$J$10,0),0)*Tabla1[[#This Row],[VENTA POR DÍA]],0))</f>
        <v>0</v>
      </c>
      <c r="Z198" s="11">
        <f>IF(Tabla1[[#This Row],[ABC]]="C",0,ROUNDUP(VLOOKUP(Tabla1[[#This Row],[ABC]],$F$11:$J$12,MATCH(Z$15,$F$10:$J$10,0),0)*Tabla1[[#This Row],[VENTA POR DÍA]],0))</f>
        <v>0</v>
      </c>
    </row>
    <row r="199" spans="2:26" x14ac:dyDescent="0.2">
      <c r="B199" s="2">
        <v>348414</v>
      </c>
      <c r="C199" s="2" t="s">
        <v>299</v>
      </c>
      <c r="D199" s="2" t="s">
        <v>5</v>
      </c>
      <c r="E199" s="3" t="s">
        <v>6</v>
      </c>
      <c r="F199" s="16">
        <f t="shared" ca="1" si="17"/>
        <v>49</v>
      </c>
      <c r="G199" s="17">
        <f t="shared" ca="1" si="18"/>
        <v>8</v>
      </c>
      <c r="H199" s="36" t="str">
        <f>IFERROR(VLOOKUP(Tabla1[[#This Row],[COD PRODUCTO]],Tabla13[#All],9,0),"C")</f>
        <v>A</v>
      </c>
      <c r="I199" s="11">
        <f t="shared" ca="1" si="24"/>
        <v>347</v>
      </c>
      <c r="J199" s="11">
        <f t="shared" ca="1" si="24"/>
        <v>874</v>
      </c>
      <c r="K199" s="11">
        <f t="shared" ca="1" si="24"/>
        <v>75</v>
      </c>
      <c r="L199" s="11">
        <f t="shared" ca="1" si="24"/>
        <v>502</v>
      </c>
      <c r="M199" s="11">
        <f t="shared" ca="1" si="24"/>
        <v>44</v>
      </c>
      <c r="N199" s="11">
        <f t="shared" ca="1" si="24"/>
        <v>157</v>
      </c>
      <c r="O199" s="11">
        <f t="shared" ca="1" si="24"/>
        <v>84</v>
      </c>
      <c r="P199" s="11">
        <f t="shared" ca="1" si="24"/>
        <v>555</v>
      </c>
      <c r="Q199" s="11">
        <f t="shared" ca="1" si="24"/>
        <v>564</v>
      </c>
      <c r="R199" s="11">
        <f t="shared" ca="1" si="24"/>
        <v>-10</v>
      </c>
      <c r="S199" s="11">
        <f t="shared" ca="1" si="24"/>
        <v>-44</v>
      </c>
      <c r="T199" s="11">
        <f t="shared" ca="1" si="24"/>
        <v>483</v>
      </c>
      <c r="U199" s="11">
        <f ca="1">IF($B$9=1,AVERAGE(Tabla1[[#This Row],[OCT]:[DIC]]),IF($B$9=2,AVERAGE(Tabla1[[#This Row],[JUL]:[DIC]]),AVERAGE(Tabla1[[#This Row],[ENE]:[DIC]])))</f>
        <v>143</v>
      </c>
      <c r="V199" s="11">
        <f ca="1">+Tabla1[[#This Row],[PROMEDIO VENTA (UNDS)]]/30</f>
        <v>4.7666666666666666</v>
      </c>
      <c r="W199" s="11">
        <f ca="1">+Tabla1[[#This Row],[VENTA POR DÍA]]*Tabla1[[#This Row],[LEAD TIME (Días)]]</f>
        <v>38.133333333333333</v>
      </c>
      <c r="X199" s="11" t="str">
        <f>IF(Tabla1[[#This Row],[ABC]]="C","A PEDIDO","STOCK")</f>
        <v>STOCK</v>
      </c>
      <c r="Y199" s="11">
        <f ca="1">IF(Tabla1[[#This Row],[ABC]]="C",0,ROUNDUP(VLOOKUP(Tabla1[[#This Row],[ABC]],$F$11:$J$12,MATCH(Y$15,$F$10:$J$10,0),0)*Tabla1[[#This Row],[VENTA POR DÍA]],0))</f>
        <v>15</v>
      </c>
      <c r="Z199" s="11">
        <f ca="1">IF(Tabla1[[#This Row],[ABC]]="C",0,ROUNDUP(VLOOKUP(Tabla1[[#This Row],[ABC]],$F$11:$J$12,MATCH(Z$15,$F$10:$J$10,0),0)*Tabla1[[#This Row],[VENTA POR DÍA]],0))</f>
        <v>140</v>
      </c>
    </row>
    <row r="200" spans="2:26" x14ac:dyDescent="0.2">
      <c r="B200" s="2">
        <v>348436</v>
      </c>
      <c r="C200" s="2" t="s">
        <v>300</v>
      </c>
      <c r="D200" s="2" t="s">
        <v>5</v>
      </c>
      <c r="E200" s="3" t="s">
        <v>6</v>
      </c>
      <c r="F200" s="16">
        <f t="shared" ca="1" si="17"/>
        <v>26</v>
      </c>
      <c r="G200" s="17">
        <f t="shared" ca="1" si="18"/>
        <v>17</v>
      </c>
      <c r="H200" s="36" t="str">
        <f>IFERROR(VLOOKUP(Tabla1[[#This Row],[COD PRODUCTO]],Tabla13[#All],9,0),"C")</f>
        <v>C</v>
      </c>
      <c r="I200" s="11">
        <f t="shared" ca="1" si="24"/>
        <v>383</v>
      </c>
      <c r="J200" s="11">
        <f t="shared" ca="1" si="24"/>
        <v>778</v>
      </c>
      <c r="K200" s="11">
        <f t="shared" ca="1" si="24"/>
        <v>726</v>
      </c>
      <c r="L200" s="11">
        <f t="shared" ca="1" si="24"/>
        <v>115</v>
      </c>
      <c r="M200" s="11">
        <f t="shared" ca="1" si="24"/>
        <v>506</v>
      </c>
      <c r="N200" s="11">
        <f t="shared" ca="1" si="24"/>
        <v>360</v>
      </c>
      <c r="O200" s="11">
        <f t="shared" ca="1" si="24"/>
        <v>855</v>
      </c>
      <c r="P200" s="11">
        <f t="shared" ca="1" si="24"/>
        <v>879</v>
      </c>
      <c r="Q200" s="11">
        <f t="shared" ca="1" si="24"/>
        <v>268</v>
      </c>
      <c r="R200" s="11">
        <f t="shared" ca="1" si="24"/>
        <v>475</v>
      </c>
      <c r="S200" s="11">
        <f t="shared" ca="1" si="24"/>
        <v>928</v>
      </c>
      <c r="T200" s="11">
        <f t="shared" ca="1" si="24"/>
        <v>63</v>
      </c>
      <c r="U200" s="11">
        <f ca="1">IF($B$9=1,AVERAGE(Tabla1[[#This Row],[OCT]:[DIC]]),IF($B$9=2,AVERAGE(Tabla1[[#This Row],[JUL]:[DIC]]),AVERAGE(Tabla1[[#This Row],[ENE]:[DIC]])))</f>
        <v>488.66666666666669</v>
      </c>
      <c r="V200" s="11">
        <f ca="1">+Tabla1[[#This Row],[PROMEDIO VENTA (UNDS)]]/30</f>
        <v>16.288888888888888</v>
      </c>
      <c r="W200" s="11">
        <f ca="1">+Tabla1[[#This Row],[VENTA POR DÍA]]*Tabla1[[#This Row],[LEAD TIME (Días)]]</f>
        <v>276.9111111111111</v>
      </c>
      <c r="X200" s="11" t="str">
        <f>IF(Tabla1[[#This Row],[ABC]]="C","A PEDIDO","STOCK")</f>
        <v>A PEDIDO</v>
      </c>
      <c r="Y200" s="11">
        <f>IF(Tabla1[[#This Row],[ABC]]="C",0,ROUNDUP(VLOOKUP(Tabla1[[#This Row],[ABC]],$F$11:$J$12,MATCH(Y$15,$F$10:$J$10,0),0)*Tabla1[[#This Row],[VENTA POR DÍA]],0))</f>
        <v>0</v>
      </c>
      <c r="Z200" s="11">
        <f>IF(Tabla1[[#This Row],[ABC]]="C",0,ROUNDUP(VLOOKUP(Tabla1[[#This Row],[ABC]],$F$11:$J$12,MATCH(Z$15,$F$10:$J$10,0),0)*Tabla1[[#This Row],[VENTA POR DÍA]],0))</f>
        <v>0</v>
      </c>
    </row>
    <row r="201" spans="2:26" x14ac:dyDescent="0.2">
      <c r="B201" s="2">
        <v>348810</v>
      </c>
      <c r="C201" s="2" t="s">
        <v>270</v>
      </c>
      <c r="D201" s="2" t="s">
        <v>5</v>
      </c>
      <c r="E201" s="3" t="s">
        <v>6</v>
      </c>
      <c r="F201" s="16">
        <f t="shared" ca="1" si="17"/>
        <v>41</v>
      </c>
      <c r="G201" s="17">
        <f t="shared" ca="1" si="18"/>
        <v>7</v>
      </c>
      <c r="H201" s="36" t="str">
        <f>IFERROR(VLOOKUP(Tabla1[[#This Row],[COD PRODUCTO]],Tabla13[#All],9,0),"C")</f>
        <v>A</v>
      </c>
      <c r="I201" s="11">
        <f t="shared" ca="1" si="24"/>
        <v>323</v>
      </c>
      <c r="J201" s="11">
        <f t="shared" ca="1" si="24"/>
        <v>822</v>
      </c>
      <c r="K201" s="11">
        <f t="shared" ca="1" si="24"/>
        <v>497</v>
      </c>
      <c r="L201" s="11">
        <f t="shared" ca="1" si="24"/>
        <v>392</v>
      </c>
      <c r="M201" s="11">
        <f t="shared" ca="1" si="24"/>
        <v>808</v>
      </c>
      <c r="N201" s="11">
        <f t="shared" ca="1" si="24"/>
        <v>204</v>
      </c>
      <c r="O201" s="11">
        <f t="shared" ca="1" si="24"/>
        <v>654</v>
      </c>
      <c r="P201" s="11">
        <f t="shared" ca="1" si="24"/>
        <v>-82</v>
      </c>
      <c r="Q201" s="11">
        <f t="shared" ca="1" si="24"/>
        <v>323</v>
      </c>
      <c r="R201" s="11">
        <f t="shared" ca="1" si="24"/>
        <v>-36</v>
      </c>
      <c r="S201" s="11">
        <f t="shared" ca="1" si="24"/>
        <v>857</v>
      </c>
      <c r="T201" s="11">
        <f t="shared" ca="1" si="24"/>
        <v>422</v>
      </c>
      <c r="U201" s="11">
        <f ca="1">IF($B$9=1,AVERAGE(Tabla1[[#This Row],[OCT]:[DIC]]),IF($B$9=2,AVERAGE(Tabla1[[#This Row],[JUL]:[DIC]]),AVERAGE(Tabla1[[#This Row],[ENE]:[DIC]])))</f>
        <v>414.33333333333331</v>
      </c>
      <c r="V201" s="11">
        <f ca="1">+Tabla1[[#This Row],[PROMEDIO VENTA (UNDS)]]/30</f>
        <v>13.81111111111111</v>
      </c>
      <c r="W201" s="11">
        <f ca="1">+Tabla1[[#This Row],[VENTA POR DÍA]]*Tabla1[[#This Row],[LEAD TIME (Días)]]</f>
        <v>96.677777777777777</v>
      </c>
      <c r="X201" s="11" t="str">
        <f>IF(Tabla1[[#This Row],[ABC]]="C","A PEDIDO","STOCK")</f>
        <v>STOCK</v>
      </c>
      <c r="Y201" s="11">
        <f ca="1">IF(Tabla1[[#This Row],[ABC]]="C",0,ROUNDUP(VLOOKUP(Tabla1[[#This Row],[ABC]],$F$11:$J$12,MATCH(Y$15,$F$10:$J$10,0),0)*Tabla1[[#This Row],[VENTA POR DÍA]],0))</f>
        <v>42</v>
      </c>
      <c r="Z201" s="11">
        <f ca="1">IF(Tabla1[[#This Row],[ABC]]="C",0,ROUNDUP(VLOOKUP(Tabla1[[#This Row],[ABC]],$F$11:$J$12,MATCH(Z$15,$F$10:$J$10,0),0)*Tabla1[[#This Row],[VENTA POR DÍA]],0))</f>
        <v>403</v>
      </c>
    </row>
    <row r="202" spans="2:26" x14ac:dyDescent="0.2">
      <c r="B202" s="2">
        <v>362711</v>
      </c>
      <c r="C202" s="2" t="s">
        <v>301</v>
      </c>
      <c r="D202" s="2" t="s">
        <v>5</v>
      </c>
      <c r="E202" s="3" t="s">
        <v>6</v>
      </c>
      <c r="F202" s="16">
        <f t="shared" ca="1" si="17"/>
        <v>25</v>
      </c>
      <c r="G202" s="17">
        <f t="shared" ca="1" si="18"/>
        <v>30</v>
      </c>
      <c r="H202" s="36" t="str">
        <f>IFERROR(VLOOKUP(Tabla1[[#This Row],[COD PRODUCTO]],Tabla13[#All],9,0),"C")</f>
        <v>C</v>
      </c>
      <c r="I202" s="11">
        <f t="shared" ca="1" si="24"/>
        <v>492</v>
      </c>
      <c r="J202" s="11">
        <f t="shared" ca="1" si="24"/>
        <v>545</v>
      </c>
      <c r="K202" s="11">
        <f t="shared" ca="1" si="24"/>
        <v>-15</v>
      </c>
      <c r="L202" s="11">
        <f t="shared" ca="1" si="24"/>
        <v>699</v>
      </c>
      <c r="M202" s="11">
        <f t="shared" ca="1" si="24"/>
        <v>57</v>
      </c>
      <c r="N202" s="11">
        <f t="shared" ca="1" si="24"/>
        <v>451</v>
      </c>
      <c r="O202" s="11">
        <f t="shared" ca="1" si="24"/>
        <v>444</v>
      </c>
      <c r="P202" s="11">
        <f t="shared" ca="1" si="24"/>
        <v>136</v>
      </c>
      <c r="Q202" s="11">
        <f t="shared" ca="1" si="24"/>
        <v>593</v>
      </c>
      <c r="R202" s="11">
        <f t="shared" ca="1" si="24"/>
        <v>387</v>
      </c>
      <c r="S202" s="11">
        <f t="shared" ca="1" si="24"/>
        <v>-58</v>
      </c>
      <c r="T202" s="11">
        <f t="shared" ca="1" si="24"/>
        <v>396</v>
      </c>
      <c r="U202" s="11">
        <f ca="1">IF($B$9=1,AVERAGE(Tabla1[[#This Row],[OCT]:[DIC]]),IF($B$9=2,AVERAGE(Tabla1[[#This Row],[JUL]:[DIC]]),AVERAGE(Tabla1[[#This Row],[ENE]:[DIC]])))</f>
        <v>241.66666666666666</v>
      </c>
      <c r="V202" s="11">
        <f ca="1">+Tabla1[[#This Row],[PROMEDIO VENTA (UNDS)]]/30</f>
        <v>8.0555555555555554</v>
      </c>
      <c r="W202" s="11">
        <f ca="1">+Tabla1[[#This Row],[VENTA POR DÍA]]*Tabla1[[#This Row],[LEAD TIME (Días)]]</f>
        <v>241.66666666666666</v>
      </c>
      <c r="X202" s="11" t="str">
        <f>IF(Tabla1[[#This Row],[ABC]]="C","A PEDIDO","STOCK")</f>
        <v>A PEDIDO</v>
      </c>
      <c r="Y202" s="11">
        <f>IF(Tabla1[[#This Row],[ABC]]="C",0,ROUNDUP(VLOOKUP(Tabla1[[#This Row],[ABC]],$F$11:$J$12,MATCH(Y$15,$F$10:$J$10,0),0)*Tabla1[[#This Row],[VENTA POR DÍA]],0))</f>
        <v>0</v>
      </c>
      <c r="Z202" s="11">
        <f>IF(Tabla1[[#This Row],[ABC]]="C",0,ROUNDUP(VLOOKUP(Tabla1[[#This Row],[ABC]],$F$11:$J$12,MATCH(Z$15,$F$10:$J$10,0),0)*Tabla1[[#This Row],[VENTA POR DÍA]],0))</f>
        <v>0</v>
      </c>
    </row>
    <row r="203" spans="2:26" x14ac:dyDescent="0.2">
      <c r="B203" s="2">
        <v>348762</v>
      </c>
      <c r="C203" s="2" t="s">
        <v>307</v>
      </c>
      <c r="D203" s="2" t="s">
        <v>5</v>
      </c>
      <c r="E203" s="3" t="s">
        <v>6</v>
      </c>
      <c r="F203" s="16">
        <f t="shared" ca="1" si="17"/>
        <v>45</v>
      </c>
      <c r="G203" s="17">
        <f t="shared" ca="1" si="18"/>
        <v>25</v>
      </c>
      <c r="H203" s="36" t="str">
        <f>IFERROR(VLOOKUP(Tabla1[[#This Row],[COD PRODUCTO]],Tabla13[#All],9,0),"C")</f>
        <v>C</v>
      </c>
      <c r="I203" s="11">
        <f t="shared" ca="1" si="24"/>
        <v>300</v>
      </c>
      <c r="J203" s="11">
        <f t="shared" ca="1" si="24"/>
        <v>111</v>
      </c>
      <c r="K203" s="11">
        <f t="shared" ca="1" si="24"/>
        <v>120</v>
      </c>
      <c r="L203" s="11">
        <f t="shared" ca="1" si="24"/>
        <v>-8</v>
      </c>
      <c r="M203" s="11">
        <f t="shared" ca="1" si="24"/>
        <v>681</v>
      </c>
      <c r="N203" s="11">
        <f t="shared" ca="1" si="24"/>
        <v>599</v>
      </c>
      <c r="O203" s="11">
        <f t="shared" ca="1" si="24"/>
        <v>953</v>
      </c>
      <c r="P203" s="11">
        <f t="shared" ca="1" si="24"/>
        <v>950</v>
      </c>
      <c r="Q203" s="11">
        <f t="shared" ca="1" si="24"/>
        <v>833</v>
      </c>
      <c r="R203" s="11">
        <f t="shared" ca="1" si="24"/>
        <v>-84</v>
      </c>
      <c r="S203" s="11">
        <f t="shared" ca="1" si="24"/>
        <v>-81</v>
      </c>
      <c r="T203" s="11">
        <f t="shared" ca="1" si="24"/>
        <v>710</v>
      </c>
      <c r="U203" s="11">
        <f ca="1">IF($B$9=1,AVERAGE(Tabla1[[#This Row],[OCT]:[DIC]]),IF($B$9=2,AVERAGE(Tabla1[[#This Row],[JUL]:[DIC]]),AVERAGE(Tabla1[[#This Row],[ENE]:[DIC]])))</f>
        <v>181.66666666666666</v>
      </c>
      <c r="V203" s="11">
        <f ca="1">+Tabla1[[#This Row],[PROMEDIO VENTA (UNDS)]]/30</f>
        <v>6.0555555555555554</v>
      </c>
      <c r="W203" s="11">
        <f ca="1">+Tabla1[[#This Row],[VENTA POR DÍA]]*Tabla1[[#This Row],[LEAD TIME (Días)]]</f>
        <v>151.38888888888889</v>
      </c>
      <c r="X203" s="11" t="str">
        <f>IF(Tabla1[[#This Row],[ABC]]="C","A PEDIDO","STOCK")</f>
        <v>A PEDIDO</v>
      </c>
      <c r="Y203" s="11">
        <f>IF(Tabla1[[#This Row],[ABC]]="C",0,ROUNDUP(VLOOKUP(Tabla1[[#This Row],[ABC]],$F$11:$J$12,MATCH(Y$15,$F$10:$J$10,0),0)*Tabla1[[#This Row],[VENTA POR DÍA]],0))</f>
        <v>0</v>
      </c>
      <c r="Z203" s="11">
        <f>IF(Tabla1[[#This Row],[ABC]]="C",0,ROUNDUP(VLOOKUP(Tabla1[[#This Row],[ABC]],$F$11:$J$12,MATCH(Z$15,$F$10:$J$10,0),0)*Tabla1[[#This Row],[VENTA POR DÍA]],0))</f>
        <v>0</v>
      </c>
    </row>
    <row r="204" spans="2:26" x14ac:dyDescent="0.2">
      <c r="B204" s="2">
        <v>348766</v>
      </c>
      <c r="C204" s="2" t="s">
        <v>308</v>
      </c>
      <c r="D204" s="2" t="s">
        <v>5</v>
      </c>
      <c r="E204" s="3" t="s">
        <v>6</v>
      </c>
      <c r="F204" s="16">
        <f t="shared" ca="1" si="17"/>
        <v>7</v>
      </c>
      <c r="G204" s="17">
        <f t="shared" ca="1" si="18"/>
        <v>22</v>
      </c>
      <c r="H204" s="36" t="str">
        <f>IFERROR(VLOOKUP(Tabla1[[#This Row],[COD PRODUCTO]],Tabla13[#All],9,0),"C")</f>
        <v>C</v>
      </c>
      <c r="I204" s="11">
        <f t="shared" ca="1" si="24"/>
        <v>439</v>
      </c>
      <c r="J204" s="11">
        <f t="shared" ca="1" si="24"/>
        <v>431</v>
      </c>
      <c r="K204" s="11">
        <f t="shared" ca="1" si="24"/>
        <v>270</v>
      </c>
      <c r="L204" s="11">
        <f t="shared" ca="1" si="24"/>
        <v>995</v>
      </c>
      <c r="M204" s="11">
        <f t="shared" ca="1" si="24"/>
        <v>651</v>
      </c>
      <c r="N204" s="11">
        <f t="shared" ca="1" si="24"/>
        <v>752</v>
      </c>
      <c r="O204" s="11">
        <f t="shared" ca="1" si="24"/>
        <v>30</v>
      </c>
      <c r="P204" s="11">
        <f t="shared" ca="1" si="24"/>
        <v>540</v>
      </c>
      <c r="Q204" s="11">
        <f t="shared" ca="1" si="24"/>
        <v>860</v>
      </c>
      <c r="R204" s="11">
        <f t="shared" ca="1" si="24"/>
        <v>297</v>
      </c>
      <c r="S204" s="11">
        <f t="shared" ca="1" si="24"/>
        <v>864</v>
      </c>
      <c r="T204" s="11">
        <f t="shared" ca="1" si="24"/>
        <v>613</v>
      </c>
      <c r="U204" s="11">
        <f ca="1">IF($B$9=1,AVERAGE(Tabla1[[#This Row],[OCT]:[DIC]]),IF($B$9=2,AVERAGE(Tabla1[[#This Row],[JUL]:[DIC]]),AVERAGE(Tabla1[[#This Row],[ENE]:[DIC]])))</f>
        <v>591.33333333333337</v>
      </c>
      <c r="V204" s="11">
        <f ca="1">+Tabla1[[#This Row],[PROMEDIO VENTA (UNDS)]]/30</f>
        <v>19.711111111111112</v>
      </c>
      <c r="W204" s="11">
        <f ca="1">+Tabla1[[#This Row],[VENTA POR DÍA]]*Tabla1[[#This Row],[LEAD TIME (Días)]]</f>
        <v>433.64444444444445</v>
      </c>
      <c r="X204" s="11" t="str">
        <f>IF(Tabla1[[#This Row],[ABC]]="C","A PEDIDO","STOCK")</f>
        <v>A PEDIDO</v>
      </c>
      <c r="Y204" s="11">
        <f>IF(Tabla1[[#This Row],[ABC]]="C",0,ROUNDUP(VLOOKUP(Tabla1[[#This Row],[ABC]],$F$11:$J$12,MATCH(Y$15,$F$10:$J$10,0),0)*Tabla1[[#This Row],[VENTA POR DÍA]],0))</f>
        <v>0</v>
      </c>
      <c r="Z204" s="11">
        <f>IF(Tabla1[[#This Row],[ABC]]="C",0,ROUNDUP(VLOOKUP(Tabla1[[#This Row],[ABC]],$F$11:$J$12,MATCH(Z$15,$F$10:$J$10,0),0)*Tabla1[[#This Row],[VENTA POR DÍA]],0))</f>
        <v>0</v>
      </c>
    </row>
    <row r="205" spans="2:26" x14ac:dyDescent="0.2">
      <c r="B205" s="2">
        <v>348379</v>
      </c>
      <c r="C205" s="2" t="s">
        <v>309</v>
      </c>
      <c r="D205" s="2" t="s">
        <v>5</v>
      </c>
      <c r="E205" s="3" t="s">
        <v>6</v>
      </c>
      <c r="F205" s="16">
        <f t="shared" ca="1" si="17"/>
        <v>14</v>
      </c>
      <c r="G205" s="17">
        <f t="shared" ca="1" si="18"/>
        <v>18</v>
      </c>
      <c r="H205" s="36" t="str">
        <f>IFERROR(VLOOKUP(Tabla1[[#This Row],[COD PRODUCTO]],Tabla13[#All],9,0),"C")</f>
        <v>A</v>
      </c>
      <c r="I205" s="11">
        <f t="shared" ca="1" si="24"/>
        <v>502</v>
      </c>
      <c r="J205" s="11">
        <f t="shared" ca="1" si="24"/>
        <v>543</v>
      </c>
      <c r="K205" s="11">
        <f t="shared" ca="1" si="24"/>
        <v>266</v>
      </c>
      <c r="L205" s="11">
        <f t="shared" ca="1" si="24"/>
        <v>810</v>
      </c>
      <c r="M205" s="11">
        <f t="shared" ca="1" si="24"/>
        <v>153</v>
      </c>
      <c r="N205" s="11">
        <f t="shared" ca="1" si="24"/>
        <v>500</v>
      </c>
      <c r="O205" s="11">
        <f t="shared" ca="1" si="24"/>
        <v>141</v>
      </c>
      <c r="P205" s="11">
        <f t="shared" ca="1" si="24"/>
        <v>535</v>
      </c>
      <c r="Q205" s="11">
        <f t="shared" ca="1" si="24"/>
        <v>390</v>
      </c>
      <c r="R205" s="11">
        <f t="shared" ca="1" si="24"/>
        <v>286</v>
      </c>
      <c r="S205" s="11">
        <f t="shared" ca="1" si="24"/>
        <v>314</v>
      </c>
      <c r="T205" s="11">
        <f t="shared" ca="1" si="24"/>
        <v>147</v>
      </c>
      <c r="U205" s="11">
        <f ca="1">IF($B$9=1,AVERAGE(Tabla1[[#This Row],[OCT]:[DIC]]),IF($B$9=2,AVERAGE(Tabla1[[#This Row],[JUL]:[DIC]]),AVERAGE(Tabla1[[#This Row],[ENE]:[DIC]])))</f>
        <v>249</v>
      </c>
      <c r="V205" s="11">
        <f ca="1">+Tabla1[[#This Row],[PROMEDIO VENTA (UNDS)]]/30</f>
        <v>8.3000000000000007</v>
      </c>
      <c r="W205" s="11">
        <f ca="1">+Tabla1[[#This Row],[VENTA POR DÍA]]*Tabla1[[#This Row],[LEAD TIME (Días)]]</f>
        <v>149.4</v>
      </c>
      <c r="X205" s="11" t="str">
        <f>IF(Tabla1[[#This Row],[ABC]]="C","A PEDIDO","STOCK")</f>
        <v>STOCK</v>
      </c>
      <c r="Y205" s="11">
        <f ca="1">IF(Tabla1[[#This Row],[ABC]]="C",0,ROUNDUP(VLOOKUP(Tabla1[[#This Row],[ABC]],$F$11:$J$12,MATCH(Y$15,$F$10:$J$10,0),0)*Tabla1[[#This Row],[VENTA POR DÍA]],0))</f>
        <v>25</v>
      </c>
      <c r="Z205" s="11">
        <f ca="1">IF(Tabla1[[#This Row],[ABC]]="C",0,ROUNDUP(VLOOKUP(Tabla1[[#This Row],[ABC]],$F$11:$J$12,MATCH(Z$15,$F$10:$J$10,0),0)*Tabla1[[#This Row],[VENTA POR DÍA]],0))</f>
        <v>243</v>
      </c>
    </row>
    <row r="206" spans="2:26" x14ac:dyDescent="0.2">
      <c r="B206" s="2">
        <v>348372</v>
      </c>
      <c r="C206" s="2" t="s">
        <v>327</v>
      </c>
      <c r="D206" s="2" t="s">
        <v>5</v>
      </c>
      <c r="E206" s="3" t="s">
        <v>6</v>
      </c>
      <c r="F206" s="16">
        <f t="shared" ca="1" si="17"/>
        <v>14</v>
      </c>
      <c r="G206" s="17">
        <f t="shared" ca="1" si="18"/>
        <v>27</v>
      </c>
      <c r="H206" s="36" t="str">
        <f>IFERROR(VLOOKUP(Tabla1[[#This Row],[COD PRODUCTO]],Tabla13[#All],9,0),"C")</f>
        <v>B</v>
      </c>
      <c r="I206" s="11">
        <f t="shared" ref="I206:T215" ca="1" si="25">RANDBETWEEN(-100,1000)</f>
        <v>-18</v>
      </c>
      <c r="J206" s="11">
        <f t="shared" ca="1" si="25"/>
        <v>464</v>
      </c>
      <c r="K206" s="11">
        <f t="shared" ca="1" si="25"/>
        <v>9</v>
      </c>
      <c r="L206" s="11">
        <f t="shared" ca="1" si="25"/>
        <v>993</v>
      </c>
      <c r="M206" s="11">
        <f t="shared" ca="1" si="25"/>
        <v>65</v>
      </c>
      <c r="N206" s="11">
        <f t="shared" ca="1" si="25"/>
        <v>110</v>
      </c>
      <c r="O206" s="11">
        <f t="shared" ca="1" si="25"/>
        <v>896</v>
      </c>
      <c r="P206" s="11">
        <f t="shared" ca="1" si="25"/>
        <v>978</v>
      </c>
      <c r="Q206" s="11">
        <f t="shared" ca="1" si="25"/>
        <v>141</v>
      </c>
      <c r="R206" s="11">
        <f t="shared" ca="1" si="25"/>
        <v>971</v>
      </c>
      <c r="S206" s="11">
        <f t="shared" ca="1" si="25"/>
        <v>-71</v>
      </c>
      <c r="T206" s="11">
        <f t="shared" ca="1" si="25"/>
        <v>100</v>
      </c>
      <c r="U206" s="11">
        <f ca="1">IF($B$9=1,AVERAGE(Tabla1[[#This Row],[OCT]:[DIC]]),IF($B$9=2,AVERAGE(Tabla1[[#This Row],[JUL]:[DIC]]),AVERAGE(Tabla1[[#This Row],[ENE]:[DIC]])))</f>
        <v>333.33333333333331</v>
      </c>
      <c r="V206" s="11">
        <f ca="1">+Tabla1[[#This Row],[PROMEDIO VENTA (UNDS)]]/30</f>
        <v>11.111111111111111</v>
      </c>
      <c r="W206" s="11">
        <f ca="1">+Tabla1[[#This Row],[VENTA POR DÍA]]*Tabla1[[#This Row],[LEAD TIME (Días)]]</f>
        <v>300</v>
      </c>
      <c r="X206" s="11" t="str">
        <f>IF(Tabla1[[#This Row],[ABC]]="C","A PEDIDO","STOCK")</f>
        <v>STOCK</v>
      </c>
      <c r="Y206" s="11">
        <f ca="1">IF(Tabla1[[#This Row],[ABC]]="C",0,ROUNDUP(VLOOKUP(Tabla1[[#This Row],[ABC]],$F$11:$J$12,MATCH(Y$15,$F$10:$J$10,0),0)*Tabla1[[#This Row],[VENTA POR DÍA]],0))</f>
        <v>105</v>
      </c>
      <c r="Z206" s="11">
        <f ca="1">IF(Tabla1[[#This Row],[ABC]]="C",0,ROUNDUP(VLOOKUP(Tabla1[[#This Row],[ABC]],$F$11:$J$12,MATCH(Z$15,$F$10:$J$10,0),0)*Tabla1[[#This Row],[VENTA POR DÍA]],0))</f>
        <v>254</v>
      </c>
    </row>
    <row r="207" spans="2:26" x14ac:dyDescent="0.2">
      <c r="B207" s="2">
        <v>348761</v>
      </c>
      <c r="C207" s="2" t="s">
        <v>329</v>
      </c>
      <c r="D207" s="2" t="s">
        <v>5</v>
      </c>
      <c r="E207" s="3" t="s">
        <v>6</v>
      </c>
      <c r="F207" s="16">
        <f t="shared" ca="1" si="17"/>
        <v>41</v>
      </c>
      <c r="G207" s="17">
        <f t="shared" ca="1" si="18"/>
        <v>9</v>
      </c>
      <c r="H207" s="36" t="str">
        <f>IFERROR(VLOOKUP(Tabla1[[#This Row],[COD PRODUCTO]],Tabla13[#All],9,0),"C")</f>
        <v>B</v>
      </c>
      <c r="I207" s="11">
        <f t="shared" ca="1" si="25"/>
        <v>490</v>
      </c>
      <c r="J207" s="11">
        <f t="shared" ca="1" si="25"/>
        <v>6</v>
      </c>
      <c r="K207" s="11">
        <f t="shared" ca="1" si="25"/>
        <v>991</v>
      </c>
      <c r="L207" s="11">
        <f t="shared" ca="1" si="25"/>
        <v>528</v>
      </c>
      <c r="M207" s="11">
        <f t="shared" ca="1" si="25"/>
        <v>-45</v>
      </c>
      <c r="N207" s="11">
        <f t="shared" ca="1" si="25"/>
        <v>351</v>
      </c>
      <c r="O207" s="11">
        <f t="shared" ca="1" si="25"/>
        <v>266</v>
      </c>
      <c r="P207" s="11">
        <f t="shared" ca="1" si="25"/>
        <v>681</v>
      </c>
      <c r="Q207" s="11">
        <f t="shared" ca="1" si="25"/>
        <v>642</v>
      </c>
      <c r="R207" s="11">
        <f t="shared" ca="1" si="25"/>
        <v>588</v>
      </c>
      <c r="S207" s="11">
        <f t="shared" ca="1" si="25"/>
        <v>27</v>
      </c>
      <c r="T207" s="11">
        <f t="shared" ca="1" si="25"/>
        <v>554</v>
      </c>
      <c r="U207" s="11">
        <f ca="1">IF($B$9=1,AVERAGE(Tabla1[[#This Row],[OCT]:[DIC]]),IF($B$9=2,AVERAGE(Tabla1[[#This Row],[JUL]:[DIC]]),AVERAGE(Tabla1[[#This Row],[ENE]:[DIC]])))</f>
        <v>389.66666666666669</v>
      </c>
      <c r="V207" s="11">
        <f ca="1">+Tabla1[[#This Row],[PROMEDIO VENTA (UNDS)]]/30</f>
        <v>12.988888888888889</v>
      </c>
      <c r="W207" s="11">
        <f ca="1">+Tabla1[[#This Row],[VENTA POR DÍA]]*Tabla1[[#This Row],[LEAD TIME (Días)]]</f>
        <v>116.9</v>
      </c>
      <c r="X207" s="11" t="str">
        <f>IF(Tabla1[[#This Row],[ABC]]="C","A PEDIDO","STOCK")</f>
        <v>STOCK</v>
      </c>
      <c r="Y207" s="11">
        <f ca="1">IF(Tabla1[[#This Row],[ABC]]="C",0,ROUNDUP(VLOOKUP(Tabla1[[#This Row],[ABC]],$F$11:$J$12,MATCH(Y$15,$F$10:$J$10,0),0)*Tabla1[[#This Row],[VENTA POR DÍA]],0))</f>
        <v>122</v>
      </c>
      <c r="Z207" s="11">
        <f ca="1">IF(Tabla1[[#This Row],[ABC]]="C",0,ROUNDUP(VLOOKUP(Tabla1[[#This Row],[ABC]],$F$11:$J$12,MATCH(Z$15,$F$10:$J$10,0),0)*Tabla1[[#This Row],[VENTA POR DÍA]],0))</f>
        <v>296</v>
      </c>
    </row>
    <row r="208" spans="2:26" x14ac:dyDescent="0.2">
      <c r="B208" s="2">
        <v>348765</v>
      </c>
      <c r="C208" s="2" t="s">
        <v>330</v>
      </c>
      <c r="D208" s="2" t="s">
        <v>5</v>
      </c>
      <c r="E208" s="3" t="s">
        <v>6</v>
      </c>
      <c r="F208" s="16">
        <f t="shared" ref="F208:F271" ca="1" si="26">RANDBETWEEN(5,50)</f>
        <v>15</v>
      </c>
      <c r="G208" s="17">
        <f t="shared" ref="G208:G271" ca="1" si="27">RANDBETWEEN(3,30)</f>
        <v>10</v>
      </c>
      <c r="H208" s="36" t="str">
        <f>IFERROR(VLOOKUP(Tabla1[[#This Row],[COD PRODUCTO]],Tabla13[#All],9,0),"C")</f>
        <v>C</v>
      </c>
      <c r="I208" s="11">
        <f t="shared" ca="1" si="25"/>
        <v>855</v>
      </c>
      <c r="J208" s="11">
        <f t="shared" ca="1" si="25"/>
        <v>839</v>
      </c>
      <c r="K208" s="11">
        <f t="shared" ca="1" si="25"/>
        <v>860</v>
      </c>
      <c r="L208" s="11">
        <f t="shared" ca="1" si="25"/>
        <v>560</v>
      </c>
      <c r="M208" s="11">
        <f t="shared" ca="1" si="25"/>
        <v>674</v>
      </c>
      <c r="N208" s="11">
        <f t="shared" ca="1" si="25"/>
        <v>339</v>
      </c>
      <c r="O208" s="11">
        <f t="shared" ca="1" si="25"/>
        <v>-6</v>
      </c>
      <c r="P208" s="11">
        <f t="shared" ca="1" si="25"/>
        <v>880</v>
      </c>
      <c r="Q208" s="11">
        <f t="shared" ca="1" si="25"/>
        <v>636</v>
      </c>
      <c r="R208" s="11">
        <f t="shared" ca="1" si="25"/>
        <v>197</v>
      </c>
      <c r="S208" s="11">
        <f t="shared" ca="1" si="25"/>
        <v>316</v>
      </c>
      <c r="T208" s="11">
        <f t="shared" ca="1" si="25"/>
        <v>-98</v>
      </c>
      <c r="U208" s="11">
        <f ca="1">IF($B$9=1,AVERAGE(Tabla1[[#This Row],[OCT]:[DIC]]),IF($B$9=2,AVERAGE(Tabla1[[#This Row],[JUL]:[DIC]]),AVERAGE(Tabla1[[#This Row],[ENE]:[DIC]])))</f>
        <v>138.33333333333334</v>
      </c>
      <c r="V208" s="11">
        <f ca="1">+Tabla1[[#This Row],[PROMEDIO VENTA (UNDS)]]/30</f>
        <v>4.6111111111111116</v>
      </c>
      <c r="W208" s="11">
        <f ca="1">+Tabla1[[#This Row],[VENTA POR DÍA]]*Tabla1[[#This Row],[LEAD TIME (Días)]]</f>
        <v>46.111111111111114</v>
      </c>
      <c r="X208" s="11" t="str">
        <f>IF(Tabla1[[#This Row],[ABC]]="C","A PEDIDO","STOCK")</f>
        <v>A PEDIDO</v>
      </c>
      <c r="Y208" s="11">
        <f>IF(Tabla1[[#This Row],[ABC]]="C",0,ROUNDUP(VLOOKUP(Tabla1[[#This Row],[ABC]],$F$11:$J$12,MATCH(Y$15,$F$10:$J$10,0),0)*Tabla1[[#This Row],[VENTA POR DÍA]],0))</f>
        <v>0</v>
      </c>
      <c r="Z208" s="11">
        <f>IF(Tabla1[[#This Row],[ABC]]="C",0,ROUNDUP(VLOOKUP(Tabla1[[#This Row],[ABC]],$F$11:$J$12,MATCH(Z$15,$F$10:$J$10,0),0)*Tabla1[[#This Row],[VENTA POR DÍA]],0))</f>
        <v>0</v>
      </c>
    </row>
    <row r="209" spans="2:26" x14ac:dyDescent="0.2">
      <c r="B209" s="2">
        <v>348773</v>
      </c>
      <c r="C209" s="2" t="s">
        <v>338</v>
      </c>
      <c r="D209" s="2" t="s">
        <v>5</v>
      </c>
      <c r="E209" s="3" t="s">
        <v>6</v>
      </c>
      <c r="F209" s="16">
        <f t="shared" ca="1" si="26"/>
        <v>26</v>
      </c>
      <c r="G209" s="17">
        <f t="shared" ca="1" si="27"/>
        <v>25</v>
      </c>
      <c r="H209" s="36" t="str">
        <f>IFERROR(VLOOKUP(Tabla1[[#This Row],[COD PRODUCTO]],Tabla13[#All],9,0),"C")</f>
        <v>C</v>
      </c>
      <c r="I209" s="11">
        <f t="shared" ca="1" si="25"/>
        <v>88</v>
      </c>
      <c r="J209" s="11">
        <f t="shared" ca="1" si="25"/>
        <v>875</v>
      </c>
      <c r="K209" s="11">
        <f t="shared" ca="1" si="25"/>
        <v>477</v>
      </c>
      <c r="L209" s="11">
        <f t="shared" ca="1" si="25"/>
        <v>-28</v>
      </c>
      <c r="M209" s="11">
        <f t="shared" ca="1" si="25"/>
        <v>540</v>
      </c>
      <c r="N209" s="11">
        <f t="shared" ca="1" si="25"/>
        <v>102</v>
      </c>
      <c r="O209" s="11">
        <f t="shared" ca="1" si="25"/>
        <v>482</v>
      </c>
      <c r="P209" s="11">
        <f t="shared" ca="1" si="25"/>
        <v>339</v>
      </c>
      <c r="Q209" s="11">
        <f t="shared" ca="1" si="25"/>
        <v>853</v>
      </c>
      <c r="R209" s="11">
        <f t="shared" ca="1" si="25"/>
        <v>958</v>
      </c>
      <c r="S209" s="11">
        <f t="shared" ca="1" si="25"/>
        <v>564</v>
      </c>
      <c r="T209" s="11">
        <f t="shared" ca="1" si="25"/>
        <v>544</v>
      </c>
      <c r="U209" s="11">
        <f ca="1">IF($B$9=1,AVERAGE(Tabla1[[#This Row],[OCT]:[DIC]]),IF($B$9=2,AVERAGE(Tabla1[[#This Row],[JUL]:[DIC]]),AVERAGE(Tabla1[[#This Row],[ENE]:[DIC]])))</f>
        <v>688.66666666666663</v>
      </c>
      <c r="V209" s="11">
        <f ca="1">+Tabla1[[#This Row],[PROMEDIO VENTA (UNDS)]]/30</f>
        <v>22.955555555555556</v>
      </c>
      <c r="W209" s="11">
        <f ca="1">+Tabla1[[#This Row],[VENTA POR DÍA]]*Tabla1[[#This Row],[LEAD TIME (Días)]]</f>
        <v>573.88888888888891</v>
      </c>
      <c r="X209" s="11" t="str">
        <f>IF(Tabla1[[#This Row],[ABC]]="C","A PEDIDO","STOCK")</f>
        <v>A PEDIDO</v>
      </c>
      <c r="Y209" s="11">
        <f>IF(Tabla1[[#This Row],[ABC]]="C",0,ROUNDUP(VLOOKUP(Tabla1[[#This Row],[ABC]],$F$11:$J$12,MATCH(Y$15,$F$10:$J$10,0),0)*Tabla1[[#This Row],[VENTA POR DÍA]],0))</f>
        <v>0</v>
      </c>
      <c r="Z209" s="11">
        <f>IF(Tabla1[[#This Row],[ABC]]="C",0,ROUNDUP(VLOOKUP(Tabla1[[#This Row],[ABC]],$F$11:$J$12,MATCH(Z$15,$F$10:$J$10,0),0)*Tabla1[[#This Row],[VENTA POR DÍA]],0))</f>
        <v>0</v>
      </c>
    </row>
    <row r="210" spans="2:26" x14ac:dyDescent="0.2">
      <c r="B210" s="2">
        <v>348832</v>
      </c>
      <c r="C210" s="2" t="s">
        <v>339</v>
      </c>
      <c r="D210" s="2" t="s">
        <v>5</v>
      </c>
      <c r="E210" s="3" t="s">
        <v>6</v>
      </c>
      <c r="F210" s="16">
        <f t="shared" ca="1" si="26"/>
        <v>40</v>
      </c>
      <c r="G210" s="17">
        <f t="shared" ca="1" si="27"/>
        <v>19</v>
      </c>
      <c r="H210" s="36" t="str">
        <f>IFERROR(VLOOKUP(Tabla1[[#This Row],[COD PRODUCTO]],Tabla13[#All],9,0),"C")</f>
        <v>A</v>
      </c>
      <c r="I210" s="11">
        <f t="shared" ca="1" si="25"/>
        <v>587</v>
      </c>
      <c r="J210" s="11">
        <f t="shared" ca="1" si="25"/>
        <v>553</v>
      </c>
      <c r="K210" s="11">
        <f t="shared" ca="1" si="25"/>
        <v>160</v>
      </c>
      <c r="L210" s="11">
        <f t="shared" ca="1" si="25"/>
        <v>598</v>
      </c>
      <c r="M210" s="11">
        <f t="shared" ca="1" si="25"/>
        <v>904</v>
      </c>
      <c r="N210" s="11">
        <f t="shared" ca="1" si="25"/>
        <v>414</v>
      </c>
      <c r="O210" s="11">
        <f t="shared" ca="1" si="25"/>
        <v>942</v>
      </c>
      <c r="P210" s="11">
        <f t="shared" ca="1" si="25"/>
        <v>783</v>
      </c>
      <c r="Q210" s="11">
        <f t="shared" ca="1" si="25"/>
        <v>402</v>
      </c>
      <c r="R210" s="11">
        <f t="shared" ca="1" si="25"/>
        <v>802</v>
      </c>
      <c r="S210" s="11">
        <f t="shared" ca="1" si="25"/>
        <v>802</v>
      </c>
      <c r="T210" s="11">
        <f t="shared" ca="1" si="25"/>
        <v>845</v>
      </c>
      <c r="U210" s="11">
        <f ca="1">IF($B$9=1,AVERAGE(Tabla1[[#This Row],[OCT]:[DIC]]),IF($B$9=2,AVERAGE(Tabla1[[#This Row],[JUL]:[DIC]]),AVERAGE(Tabla1[[#This Row],[ENE]:[DIC]])))</f>
        <v>816.33333333333337</v>
      </c>
      <c r="V210" s="11">
        <f ca="1">+Tabla1[[#This Row],[PROMEDIO VENTA (UNDS)]]/30</f>
        <v>27.211111111111112</v>
      </c>
      <c r="W210" s="11">
        <f ca="1">+Tabla1[[#This Row],[VENTA POR DÍA]]*Tabla1[[#This Row],[LEAD TIME (Días)]]</f>
        <v>517.01111111111118</v>
      </c>
      <c r="X210" s="11" t="str">
        <f>IF(Tabla1[[#This Row],[ABC]]="C","A PEDIDO","STOCK")</f>
        <v>STOCK</v>
      </c>
      <c r="Y210" s="11">
        <f ca="1">IF(Tabla1[[#This Row],[ABC]]="C",0,ROUNDUP(VLOOKUP(Tabla1[[#This Row],[ABC]],$F$11:$J$12,MATCH(Y$15,$F$10:$J$10,0),0)*Tabla1[[#This Row],[VENTA POR DÍA]],0))</f>
        <v>81</v>
      </c>
      <c r="Z210" s="11">
        <f ca="1">IF(Tabla1[[#This Row],[ABC]]="C",0,ROUNDUP(VLOOKUP(Tabla1[[#This Row],[ABC]],$F$11:$J$12,MATCH(Z$15,$F$10:$J$10,0),0)*Tabla1[[#This Row],[VENTA POR DÍA]],0))</f>
        <v>794</v>
      </c>
    </row>
    <row r="211" spans="2:26" x14ac:dyDescent="0.2">
      <c r="B211" s="2">
        <v>348419</v>
      </c>
      <c r="C211" s="2" t="s">
        <v>344</v>
      </c>
      <c r="D211" s="2" t="s">
        <v>5</v>
      </c>
      <c r="E211" s="3" t="s">
        <v>6</v>
      </c>
      <c r="F211" s="16">
        <f t="shared" ca="1" si="26"/>
        <v>25</v>
      </c>
      <c r="G211" s="17">
        <f t="shared" ca="1" si="27"/>
        <v>15</v>
      </c>
      <c r="H211" s="36" t="str">
        <f>IFERROR(VLOOKUP(Tabla1[[#This Row],[COD PRODUCTO]],Tabla13[#All],9,0),"C")</f>
        <v>A</v>
      </c>
      <c r="I211" s="11">
        <f t="shared" ca="1" si="25"/>
        <v>209</v>
      </c>
      <c r="J211" s="11">
        <f t="shared" ca="1" si="25"/>
        <v>-35</v>
      </c>
      <c r="K211" s="11">
        <f t="shared" ca="1" si="25"/>
        <v>623</v>
      </c>
      <c r="L211" s="11">
        <f t="shared" ca="1" si="25"/>
        <v>14</v>
      </c>
      <c r="M211" s="11">
        <f t="shared" ca="1" si="25"/>
        <v>811</v>
      </c>
      <c r="N211" s="11">
        <f t="shared" ca="1" si="25"/>
        <v>556</v>
      </c>
      <c r="O211" s="11">
        <f t="shared" ca="1" si="25"/>
        <v>917</v>
      </c>
      <c r="P211" s="11">
        <f t="shared" ca="1" si="25"/>
        <v>152</v>
      </c>
      <c r="Q211" s="11">
        <f t="shared" ca="1" si="25"/>
        <v>997</v>
      </c>
      <c r="R211" s="11">
        <f t="shared" ca="1" si="25"/>
        <v>399</v>
      </c>
      <c r="S211" s="11">
        <f t="shared" ca="1" si="25"/>
        <v>392</v>
      </c>
      <c r="T211" s="11">
        <f t="shared" ca="1" si="25"/>
        <v>746</v>
      </c>
      <c r="U211" s="11">
        <f ca="1">IF($B$9=1,AVERAGE(Tabla1[[#This Row],[OCT]:[DIC]]),IF($B$9=2,AVERAGE(Tabla1[[#This Row],[JUL]:[DIC]]),AVERAGE(Tabla1[[#This Row],[ENE]:[DIC]])))</f>
        <v>512.33333333333337</v>
      </c>
      <c r="V211" s="11">
        <f ca="1">+Tabla1[[#This Row],[PROMEDIO VENTA (UNDS)]]/30</f>
        <v>17.077777777777779</v>
      </c>
      <c r="W211" s="11">
        <f ca="1">+Tabla1[[#This Row],[VENTA POR DÍA]]*Tabla1[[#This Row],[LEAD TIME (Días)]]</f>
        <v>256.16666666666669</v>
      </c>
      <c r="X211" s="11" t="str">
        <f>IF(Tabla1[[#This Row],[ABC]]="C","A PEDIDO","STOCK")</f>
        <v>STOCK</v>
      </c>
      <c r="Y211" s="11">
        <f ca="1">IF(Tabla1[[#This Row],[ABC]]="C",0,ROUNDUP(VLOOKUP(Tabla1[[#This Row],[ABC]],$F$11:$J$12,MATCH(Y$15,$F$10:$J$10,0),0)*Tabla1[[#This Row],[VENTA POR DÍA]],0))</f>
        <v>51</v>
      </c>
      <c r="Z211" s="11">
        <f ca="1">IF(Tabla1[[#This Row],[ABC]]="C",0,ROUNDUP(VLOOKUP(Tabla1[[#This Row],[ABC]],$F$11:$J$12,MATCH(Z$15,$F$10:$J$10,0),0)*Tabla1[[#This Row],[VENTA POR DÍA]],0))</f>
        <v>499</v>
      </c>
    </row>
    <row r="212" spans="2:26" x14ac:dyDescent="0.2">
      <c r="B212" s="2">
        <v>362830</v>
      </c>
      <c r="C212" s="2" t="s">
        <v>112</v>
      </c>
      <c r="D212" s="2" t="s">
        <v>5</v>
      </c>
      <c r="E212" s="3" t="s">
        <v>6</v>
      </c>
      <c r="F212" s="16">
        <f t="shared" ca="1" si="26"/>
        <v>30</v>
      </c>
      <c r="G212" s="17">
        <f t="shared" ca="1" si="27"/>
        <v>10</v>
      </c>
      <c r="H212" s="36" t="str">
        <f>IFERROR(VLOOKUP(Tabla1[[#This Row],[COD PRODUCTO]],Tabla13[#All],9,0),"C")</f>
        <v>C</v>
      </c>
      <c r="I212" s="11">
        <f t="shared" ca="1" si="25"/>
        <v>528</v>
      </c>
      <c r="J212" s="11">
        <f t="shared" ca="1" si="25"/>
        <v>90</v>
      </c>
      <c r="K212" s="11">
        <f t="shared" ca="1" si="25"/>
        <v>-5</v>
      </c>
      <c r="L212" s="11">
        <f t="shared" ca="1" si="25"/>
        <v>202</v>
      </c>
      <c r="M212" s="11">
        <f t="shared" ca="1" si="25"/>
        <v>421</v>
      </c>
      <c r="N212" s="11">
        <f t="shared" ca="1" si="25"/>
        <v>370</v>
      </c>
      <c r="O212" s="11">
        <f t="shared" ca="1" si="25"/>
        <v>152</v>
      </c>
      <c r="P212" s="11">
        <f t="shared" ca="1" si="25"/>
        <v>525</v>
      </c>
      <c r="Q212" s="11">
        <f t="shared" ca="1" si="25"/>
        <v>254</v>
      </c>
      <c r="R212" s="11">
        <f t="shared" ca="1" si="25"/>
        <v>240</v>
      </c>
      <c r="S212" s="11">
        <f t="shared" ca="1" si="25"/>
        <v>-19</v>
      </c>
      <c r="T212" s="11">
        <f t="shared" ca="1" si="25"/>
        <v>219</v>
      </c>
      <c r="U212" s="11">
        <f ca="1">IF($B$9=1,AVERAGE(Tabla1[[#This Row],[OCT]:[DIC]]),IF($B$9=2,AVERAGE(Tabla1[[#This Row],[JUL]:[DIC]]),AVERAGE(Tabla1[[#This Row],[ENE]:[DIC]])))</f>
        <v>146.66666666666666</v>
      </c>
      <c r="V212" s="11">
        <f ca="1">+Tabla1[[#This Row],[PROMEDIO VENTA (UNDS)]]/30</f>
        <v>4.8888888888888884</v>
      </c>
      <c r="W212" s="11">
        <f ca="1">+Tabla1[[#This Row],[VENTA POR DÍA]]*Tabla1[[#This Row],[LEAD TIME (Días)]]</f>
        <v>48.888888888888886</v>
      </c>
      <c r="X212" s="11" t="str">
        <f>IF(Tabla1[[#This Row],[ABC]]="C","A PEDIDO","STOCK")</f>
        <v>A PEDIDO</v>
      </c>
      <c r="Y212" s="11">
        <f>IF(Tabla1[[#This Row],[ABC]]="C",0,ROUNDUP(VLOOKUP(Tabla1[[#This Row],[ABC]],$F$11:$J$12,MATCH(Y$15,$F$10:$J$10,0),0)*Tabla1[[#This Row],[VENTA POR DÍA]],0))</f>
        <v>0</v>
      </c>
      <c r="Z212" s="11">
        <f>IF(Tabla1[[#This Row],[ABC]]="C",0,ROUNDUP(VLOOKUP(Tabla1[[#This Row],[ABC]],$F$11:$J$12,MATCH(Z$15,$F$10:$J$10,0),0)*Tabla1[[#This Row],[VENTA POR DÍA]],0))</f>
        <v>0</v>
      </c>
    </row>
    <row r="213" spans="2:26" x14ac:dyDescent="0.2">
      <c r="B213" s="2">
        <v>348420</v>
      </c>
      <c r="C213" s="2" t="s">
        <v>361</v>
      </c>
      <c r="D213" s="2" t="s">
        <v>5</v>
      </c>
      <c r="E213" s="3" t="s">
        <v>6</v>
      </c>
      <c r="F213" s="16">
        <f t="shared" ca="1" si="26"/>
        <v>33</v>
      </c>
      <c r="G213" s="17">
        <f t="shared" ca="1" si="27"/>
        <v>19</v>
      </c>
      <c r="H213" s="36" t="str">
        <f>IFERROR(VLOOKUP(Tabla1[[#This Row],[COD PRODUCTO]],Tabla13[#All],9,0),"C")</f>
        <v>C</v>
      </c>
      <c r="I213" s="11">
        <f t="shared" ca="1" si="25"/>
        <v>575</v>
      </c>
      <c r="J213" s="11">
        <f t="shared" ca="1" si="25"/>
        <v>477</v>
      </c>
      <c r="K213" s="11">
        <f t="shared" ca="1" si="25"/>
        <v>599</v>
      </c>
      <c r="L213" s="11">
        <f t="shared" ca="1" si="25"/>
        <v>18</v>
      </c>
      <c r="M213" s="11">
        <f t="shared" ca="1" si="25"/>
        <v>88</v>
      </c>
      <c r="N213" s="11">
        <f t="shared" ca="1" si="25"/>
        <v>527</v>
      </c>
      <c r="O213" s="11">
        <f t="shared" ca="1" si="25"/>
        <v>351</v>
      </c>
      <c r="P213" s="11">
        <f t="shared" ca="1" si="25"/>
        <v>532</v>
      </c>
      <c r="Q213" s="11">
        <f t="shared" ca="1" si="25"/>
        <v>302</v>
      </c>
      <c r="R213" s="11">
        <f t="shared" ca="1" si="25"/>
        <v>-52</v>
      </c>
      <c r="S213" s="11">
        <f t="shared" ca="1" si="25"/>
        <v>899</v>
      </c>
      <c r="T213" s="11">
        <f t="shared" ca="1" si="25"/>
        <v>813</v>
      </c>
      <c r="U213" s="11">
        <f ca="1">IF($B$9=1,AVERAGE(Tabla1[[#This Row],[OCT]:[DIC]]),IF($B$9=2,AVERAGE(Tabla1[[#This Row],[JUL]:[DIC]]),AVERAGE(Tabla1[[#This Row],[ENE]:[DIC]])))</f>
        <v>553.33333333333337</v>
      </c>
      <c r="V213" s="11">
        <f ca="1">+Tabla1[[#This Row],[PROMEDIO VENTA (UNDS)]]/30</f>
        <v>18.444444444444446</v>
      </c>
      <c r="W213" s="11">
        <f ca="1">+Tabla1[[#This Row],[VENTA POR DÍA]]*Tabla1[[#This Row],[LEAD TIME (Días)]]</f>
        <v>350.44444444444446</v>
      </c>
      <c r="X213" s="11" t="str">
        <f>IF(Tabla1[[#This Row],[ABC]]="C","A PEDIDO","STOCK")</f>
        <v>A PEDIDO</v>
      </c>
      <c r="Y213" s="11">
        <f>IF(Tabla1[[#This Row],[ABC]]="C",0,ROUNDUP(VLOOKUP(Tabla1[[#This Row],[ABC]],$F$11:$J$12,MATCH(Y$15,$F$10:$J$10,0),0)*Tabla1[[#This Row],[VENTA POR DÍA]],0))</f>
        <v>0</v>
      </c>
      <c r="Z213" s="11">
        <f>IF(Tabla1[[#This Row],[ABC]]="C",0,ROUNDUP(VLOOKUP(Tabla1[[#This Row],[ABC]],$F$11:$J$12,MATCH(Z$15,$F$10:$J$10,0),0)*Tabla1[[#This Row],[VENTA POR DÍA]],0))</f>
        <v>0</v>
      </c>
    </row>
    <row r="214" spans="2:26" x14ac:dyDescent="0.2">
      <c r="B214" s="2">
        <v>348856</v>
      </c>
      <c r="C214" s="2" t="s">
        <v>363</v>
      </c>
      <c r="D214" s="2" t="s">
        <v>5</v>
      </c>
      <c r="E214" s="3" t="s">
        <v>6</v>
      </c>
      <c r="F214" s="16">
        <f t="shared" ca="1" si="26"/>
        <v>27</v>
      </c>
      <c r="G214" s="17">
        <f t="shared" ca="1" si="27"/>
        <v>22</v>
      </c>
      <c r="H214" s="36" t="str">
        <f>IFERROR(VLOOKUP(Tabla1[[#This Row],[COD PRODUCTO]],Tabla13[#All],9,0),"C")</f>
        <v>C</v>
      </c>
      <c r="I214" s="11">
        <f t="shared" ca="1" si="25"/>
        <v>373</v>
      </c>
      <c r="J214" s="11">
        <f t="shared" ca="1" si="25"/>
        <v>-3</v>
      </c>
      <c r="K214" s="11">
        <f t="shared" ca="1" si="25"/>
        <v>68</v>
      </c>
      <c r="L214" s="11">
        <f t="shared" ca="1" si="25"/>
        <v>4</v>
      </c>
      <c r="M214" s="11">
        <f t="shared" ca="1" si="25"/>
        <v>-49</v>
      </c>
      <c r="N214" s="11">
        <f t="shared" ca="1" si="25"/>
        <v>-43</v>
      </c>
      <c r="O214" s="11">
        <f t="shared" ca="1" si="25"/>
        <v>470</v>
      </c>
      <c r="P214" s="11">
        <f t="shared" ca="1" si="25"/>
        <v>450</v>
      </c>
      <c r="Q214" s="11">
        <f t="shared" ca="1" si="25"/>
        <v>565</v>
      </c>
      <c r="R214" s="11">
        <f t="shared" ca="1" si="25"/>
        <v>345</v>
      </c>
      <c r="S214" s="11">
        <f t="shared" ca="1" si="25"/>
        <v>553</v>
      </c>
      <c r="T214" s="11">
        <f t="shared" ca="1" si="25"/>
        <v>-83</v>
      </c>
      <c r="U214" s="11">
        <f ca="1">IF($B$9=1,AVERAGE(Tabla1[[#This Row],[OCT]:[DIC]]),IF($B$9=2,AVERAGE(Tabla1[[#This Row],[JUL]:[DIC]]),AVERAGE(Tabla1[[#This Row],[ENE]:[DIC]])))</f>
        <v>271.66666666666669</v>
      </c>
      <c r="V214" s="11">
        <f ca="1">+Tabla1[[#This Row],[PROMEDIO VENTA (UNDS)]]/30</f>
        <v>9.0555555555555554</v>
      </c>
      <c r="W214" s="11">
        <f ca="1">+Tabla1[[#This Row],[VENTA POR DÍA]]*Tabla1[[#This Row],[LEAD TIME (Días)]]</f>
        <v>199.22222222222223</v>
      </c>
      <c r="X214" s="11" t="str">
        <f>IF(Tabla1[[#This Row],[ABC]]="C","A PEDIDO","STOCK")</f>
        <v>A PEDIDO</v>
      </c>
      <c r="Y214" s="11">
        <f>IF(Tabla1[[#This Row],[ABC]]="C",0,ROUNDUP(VLOOKUP(Tabla1[[#This Row],[ABC]],$F$11:$J$12,MATCH(Y$15,$F$10:$J$10,0),0)*Tabla1[[#This Row],[VENTA POR DÍA]],0))</f>
        <v>0</v>
      </c>
      <c r="Z214" s="11">
        <f>IF(Tabla1[[#This Row],[ABC]]="C",0,ROUNDUP(VLOOKUP(Tabla1[[#This Row],[ABC]],$F$11:$J$12,MATCH(Z$15,$F$10:$J$10,0),0)*Tabla1[[#This Row],[VENTA POR DÍA]],0))</f>
        <v>0</v>
      </c>
    </row>
    <row r="215" spans="2:26" x14ac:dyDescent="0.2">
      <c r="B215" s="2">
        <v>348858</v>
      </c>
      <c r="C215" s="2" t="s">
        <v>364</v>
      </c>
      <c r="D215" s="2" t="s">
        <v>5</v>
      </c>
      <c r="E215" s="3" t="s">
        <v>6</v>
      </c>
      <c r="F215" s="16">
        <f t="shared" ca="1" si="26"/>
        <v>23</v>
      </c>
      <c r="G215" s="17">
        <f t="shared" ca="1" si="27"/>
        <v>11</v>
      </c>
      <c r="H215" s="36" t="str">
        <f>IFERROR(VLOOKUP(Tabla1[[#This Row],[COD PRODUCTO]],Tabla13[#All],9,0),"C")</f>
        <v>B</v>
      </c>
      <c r="I215" s="11">
        <f t="shared" ca="1" si="25"/>
        <v>754</v>
      </c>
      <c r="J215" s="11">
        <f t="shared" ca="1" si="25"/>
        <v>-36</v>
      </c>
      <c r="K215" s="11">
        <f t="shared" ca="1" si="25"/>
        <v>829</v>
      </c>
      <c r="L215" s="11">
        <f t="shared" ca="1" si="25"/>
        <v>369</v>
      </c>
      <c r="M215" s="11">
        <f t="shared" ca="1" si="25"/>
        <v>213</v>
      </c>
      <c r="N215" s="11">
        <f t="shared" ca="1" si="25"/>
        <v>58</v>
      </c>
      <c r="O215" s="11">
        <f t="shared" ca="1" si="25"/>
        <v>2</v>
      </c>
      <c r="P215" s="11">
        <f t="shared" ca="1" si="25"/>
        <v>849</v>
      </c>
      <c r="Q215" s="11">
        <f t="shared" ca="1" si="25"/>
        <v>433</v>
      </c>
      <c r="R215" s="11">
        <f t="shared" ca="1" si="25"/>
        <v>977</v>
      </c>
      <c r="S215" s="11">
        <f t="shared" ca="1" si="25"/>
        <v>433</v>
      </c>
      <c r="T215" s="11">
        <f t="shared" ca="1" si="25"/>
        <v>18</v>
      </c>
      <c r="U215" s="11">
        <f ca="1">IF($B$9=1,AVERAGE(Tabla1[[#This Row],[OCT]:[DIC]]),IF($B$9=2,AVERAGE(Tabla1[[#This Row],[JUL]:[DIC]]),AVERAGE(Tabla1[[#This Row],[ENE]:[DIC]])))</f>
        <v>476</v>
      </c>
      <c r="V215" s="11">
        <f ca="1">+Tabla1[[#This Row],[PROMEDIO VENTA (UNDS)]]/30</f>
        <v>15.866666666666667</v>
      </c>
      <c r="W215" s="11">
        <f ca="1">+Tabla1[[#This Row],[VENTA POR DÍA]]*Tabla1[[#This Row],[LEAD TIME (Días)]]</f>
        <v>174.53333333333333</v>
      </c>
      <c r="X215" s="11" t="str">
        <f>IF(Tabla1[[#This Row],[ABC]]="C","A PEDIDO","STOCK")</f>
        <v>STOCK</v>
      </c>
      <c r="Y215" s="11">
        <f ca="1">IF(Tabla1[[#This Row],[ABC]]="C",0,ROUNDUP(VLOOKUP(Tabla1[[#This Row],[ABC]],$F$11:$J$12,MATCH(Y$15,$F$10:$J$10,0),0)*Tabla1[[#This Row],[VENTA POR DÍA]],0))</f>
        <v>149</v>
      </c>
      <c r="Z215" s="11">
        <f ca="1">IF(Tabla1[[#This Row],[ABC]]="C",0,ROUNDUP(VLOOKUP(Tabla1[[#This Row],[ABC]],$F$11:$J$12,MATCH(Z$15,$F$10:$J$10,0),0)*Tabla1[[#This Row],[VENTA POR DÍA]],0))</f>
        <v>362</v>
      </c>
    </row>
    <row r="216" spans="2:26" x14ac:dyDescent="0.2">
      <c r="B216" s="2">
        <v>348385</v>
      </c>
      <c r="C216" s="2" t="s">
        <v>309</v>
      </c>
      <c r="D216" s="2" t="s">
        <v>5</v>
      </c>
      <c r="E216" s="3" t="s">
        <v>6</v>
      </c>
      <c r="F216" s="16">
        <f t="shared" ca="1" si="26"/>
        <v>41</v>
      </c>
      <c r="G216" s="17">
        <f t="shared" ca="1" si="27"/>
        <v>13</v>
      </c>
      <c r="H216" s="36" t="str">
        <f>IFERROR(VLOOKUP(Tabla1[[#This Row],[COD PRODUCTO]],Tabla13[#All],9,0),"C")</f>
        <v>A</v>
      </c>
      <c r="I216" s="11">
        <f t="shared" ref="I216:T225" ca="1" si="28">RANDBETWEEN(-100,1000)</f>
        <v>501</v>
      </c>
      <c r="J216" s="11">
        <f t="shared" ca="1" si="28"/>
        <v>919</v>
      </c>
      <c r="K216" s="11">
        <f t="shared" ca="1" si="28"/>
        <v>341</v>
      </c>
      <c r="L216" s="11">
        <f t="shared" ca="1" si="28"/>
        <v>430</v>
      </c>
      <c r="M216" s="11">
        <f t="shared" ca="1" si="28"/>
        <v>29</v>
      </c>
      <c r="N216" s="11">
        <f t="shared" ca="1" si="28"/>
        <v>415</v>
      </c>
      <c r="O216" s="11">
        <f t="shared" ca="1" si="28"/>
        <v>34</v>
      </c>
      <c r="P216" s="11">
        <f t="shared" ca="1" si="28"/>
        <v>584</v>
      </c>
      <c r="Q216" s="11">
        <f t="shared" ca="1" si="28"/>
        <v>539</v>
      </c>
      <c r="R216" s="11">
        <f t="shared" ca="1" si="28"/>
        <v>490</v>
      </c>
      <c r="S216" s="11">
        <f t="shared" ca="1" si="28"/>
        <v>893</v>
      </c>
      <c r="T216" s="11">
        <f t="shared" ca="1" si="28"/>
        <v>60</v>
      </c>
      <c r="U216" s="11">
        <f ca="1">IF($B$9=1,AVERAGE(Tabla1[[#This Row],[OCT]:[DIC]]),IF($B$9=2,AVERAGE(Tabla1[[#This Row],[JUL]:[DIC]]),AVERAGE(Tabla1[[#This Row],[ENE]:[DIC]])))</f>
        <v>481</v>
      </c>
      <c r="V216" s="11">
        <f ca="1">+Tabla1[[#This Row],[PROMEDIO VENTA (UNDS)]]/30</f>
        <v>16.033333333333335</v>
      </c>
      <c r="W216" s="11">
        <f ca="1">+Tabla1[[#This Row],[VENTA POR DÍA]]*Tabla1[[#This Row],[LEAD TIME (Días)]]</f>
        <v>208.43333333333337</v>
      </c>
      <c r="X216" s="11" t="str">
        <f>IF(Tabla1[[#This Row],[ABC]]="C","A PEDIDO","STOCK")</f>
        <v>STOCK</v>
      </c>
      <c r="Y216" s="11">
        <f ca="1">IF(Tabla1[[#This Row],[ABC]]="C",0,ROUNDUP(VLOOKUP(Tabla1[[#This Row],[ABC]],$F$11:$J$12,MATCH(Y$15,$F$10:$J$10,0),0)*Tabla1[[#This Row],[VENTA POR DÍA]],0))</f>
        <v>48</v>
      </c>
      <c r="Z216" s="11">
        <f ca="1">IF(Tabla1[[#This Row],[ABC]]="C",0,ROUNDUP(VLOOKUP(Tabla1[[#This Row],[ABC]],$F$11:$J$12,MATCH(Z$15,$F$10:$J$10,0),0)*Tabla1[[#This Row],[VENTA POR DÍA]],0))</f>
        <v>468</v>
      </c>
    </row>
    <row r="217" spans="2:26" x14ac:dyDescent="0.2">
      <c r="B217" s="2">
        <v>348809</v>
      </c>
      <c r="C217" s="2" t="s">
        <v>365</v>
      </c>
      <c r="D217" s="2" t="s">
        <v>5</v>
      </c>
      <c r="E217" s="3" t="s">
        <v>6</v>
      </c>
      <c r="F217" s="16">
        <f t="shared" ca="1" si="26"/>
        <v>9</v>
      </c>
      <c r="G217" s="17">
        <f t="shared" ca="1" si="27"/>
        <v>30</v>
      </c>
      <c r="H217" s="36" t="str">
        <f>IFERROR(VLOOKUP(Tabla1[[#This Row],[COD PRODUCTO]],Tabla13[#All],9,0),"C")</f>
        <v>C</v>
      </c>
      <c r="I217" s="11">
        <f t="shared" ca="1" si="28"/>
        <v>955</v>
      </c>
      <c r="J217" s="11">
        <f t="shared" ca="1" si="28"/>
        <v>1000</v>
      </c>
      <c r="K217" s="11">
        <f t="shared" ca="1" si="28"/>
        <v>876</v>
      </c>
      <c r="L217" s="11">
        <f t="shared" ca="1" si="28"/>
        <v>567</v>
      </c>
      <c r="M217" s="11">
        <f t="shared" ca="1" si="28"/>
        <v>938</v>
      </c>
      <c r="N217" s="11">
        <f t="shared" ca="1" si="28"/>
        <v>286</v>
      </c>
      <c r="O217" s="11">
        <f t="shared" ca="1" si="28"/>
        <v>-15</v>
      </c>
      <c r="P217" s="11">
        <f t="shared" ca="1" si="28"/>
        <v>78</v>
      </c>
      <c r="Q217" s="11">
        <f t="shared" ca="1" si="28"/>
        <v>216</v>
      </c>
      <c r="R217" s="11">
        <f t="shared" ca="1" si="28"/>
        <v>825</v>
      </c>
      <c r="S217" s="11">
        <f t="shared" ca="1" si="28"/>
        <v>602</v>
      </c>
      <c r="T217" s="11">
        <f t="shared" ca="1" si="28"/>
        <v>901</v>
      </c>
      <c r="U217" s="11">
        <f ca="1">IF($B$9=1,AVERAGE(Tabla1[[#This Row],[OCT]:[DIC]]),IF($B$9=2,AVERAGE(Tabla1[[#This Row],[JUL]:[DIC]]),AVERAGE(Tabla1[[#This Row],[ENE]:[DIC]])))</f>
        <v>776</v>
      </c>
      <c r="V217" s="11">
        <f ca="1">+Tabla1[[#This Row],[PROMEDIO VENTA (UNDS)]]/30</f>
        <v>25.866666666666667</v>
      </c>
      <c r="W217" s="11">
        <f ca="1">+Tabla1[[#This Row],[VENTA POR DÍA]]*Tabla1[[#This Row],[LEAD TIME (Días)]]</f>
        <v>776</v>
      </c>
      <c r="X217" s="11" t="str">
        <f>IF(Tabla1[[#This Row],[ABC]]="C","A PEDIDO","STOCK")</f>
        <v>A PEDIDO</v>
      </c>
      <c r="Y217" s="11">
        <f>IF(Tabla1[[#This Row],[ABC]]="C",0,ROUNDUP(VLOOKUP(Tabla1[[#This Row],[ABC]],$F$11:$J$12,MATCH(Y$15,$F$10:$J$10,0),0)*Tabla1[[#This Row],[VENTA POR DÍA]],0))</f>
        <v>0</v>
      </c>
      <c r="Z217" s="11">
        <f>IF(Tabla1[[#This Row],[ABC]]="C",0,ROUNDUP(VLOOKUP(Tabla1[[#This Row],[ABC]],$F$11:$J$12,MATCH(Z$15,$F$10:$J$10,0),0)*Tabla1[[#This Row],[VENTA POR DÍA]],0))</f>
        <v>0</v>
      </c>
    </row>
    <row r="218" spans="2:26" x14ac:dyDescent="0.2">
      <c r="B218" s="2">
        <v>348776</v>
      </c>
      <c r="C218" s="2" t="s">
        <v>367</v>
      </c>
      <c r="D218" s="2" t="s">
        <v>5</v>
      </c>
      <c r="E218" s="3" t="s">
        <v>6</v>
      </c>
      <c r="F218" s="16">
        <f t="shared" ca="1" si="26"/>
        <v>16</v>
      </c>
      <c r="G218" s="17">
        <f t="shared" ca="1" si="27"/>
        <v>30</v>
      </c>
      <c r="H218" s="36" t="str">
        <f>IFERROR(VLOOKUP(Tabla1[[#This Row],[COD PRODUCTO]],Tabla13[#All],9,0),"C")</f>
        <v>C</v>
      </c>
      <c r="I218" s="11">
        <f t="shared" ca="1" si="28"/>
        <v>113</v>
      </c>
      <c r="J218" s="11">
        <f t="shared" ca="1" si="28"/>
        <v>877</v>
      </c>
      <c r="K218" s="11">
        <f t="shared" ca="1" si="28"/>
        <v>322</v>
      </c>
      <c r="L218" s="11">
        <f t="shared" ca="1" si="28"/>
        <v>598</v>
      </c>
      <c r="M218" s="11">
        <f t="shared" ca="1" si="28"/>
        <v>18</v>
      </c>
      <c r="N218" s="11">
        <f t="shared" ca="1" si="28"/>
        <v>-2</v>
      </c>
      <c r="O218" s="11">
        <f t="shared" ca="1" si="28"/>
        <v>286</v>
      </c>
      <c r="P218" s="11">
        <f t="shared" ca="1" si="28"/>
        <v>-66</v>
      </c>
      <c r="Q218" s="11">
        <f t="shared" ca="1" si="28"/>
        <v>877</v>
      </c>
      <c r="R218" s="11">
        <f t="shared" ca="1" si="28"/>
        <v>486</v>
      </c>
      <c r="S218" s="11">
        <f t="shared" ca="1" si="28"/>
        <v>238</v>
      </c>
      <c r="T218" s="11">
        <f t="shared" ca="1" si="28"/>
        <v>775</v>
      </c>
      <c r="U218" s="11">
        <f ca="1">IF($B$9=1,AVERAGE(Tabla1[[#This Row],[OCT]:[DIC]]),IF($B$9=2,AVERAGE(Tabla1[[#This Row],[JUL]:[DIC]]),AVERAGE(Tabla1[[#This Row],[ENE]:[DIC]])))</f>
        <v>499.66666666666669</v>
      </c>
      <c r="V218" s="11">
        <f ca="1">+Tabla1[[#This Row],[PROMEDIO VENTA (UNDS)]]/30</f>
        <v>16.655555555555555</v>
      </c>
      <c r="W218" s="11">
        <f ca="1">+Tabla1[[#This Row],[VENTA POR DÍA]]*Tabla1[[#This Row],[LEAD TIME (Días)]]</f>
        <v>499.66666666666663</v>
      </c>
      <c r="X218" s="11" t="str">
        <f>IF(Tabla1[[#This Row],[ABC]]="C","A PEDIDO","STOCK")</f>
        <v>A PEDIDO</v>
      </c>
      <c r="Y218" s="11">
        <f>IF(Tabla1[[#This Row],[ABC]]="C",0,ROUNDUP(VLOOKUP(Tabla1[[#This Row],[ABC]],$F$11:$J$12,MATCH(Y$15,$F$10:$J$10,0),0)*Tabla1[[#This Row],[VENTA POR DÍA]],0))</f>
        <v>0</v>
      </c>
      <c r="Z218" s="11">
        <f>IF(Tabla1[[#This Row],[ABC]]="C",0,ROUNDUP(VLOOKUP(Tabla1[[#This Row],[ABC]],$F$11:$J$12,MATCH(Z$15,$F$10:$J$10,0),0)*Tabla1[[#This Row],[VENTA POR DÍA]],0))</f>
        <v>0</v>
      </c>
    </row>
    <row r="219" spans="2:26" x14ac:dyDescent="0.2">
      <c r="B219" s="2">
        <v>348789</v>
      </c>
      <c r="C219" s="2" t="s">
        <v>369</v>
      </c>
      <c r="D219" s="2" t="s">
        <v>5</v>
      </c>
      <c r="E219" s="3" t="s">
        <v>6</v>
      </c>
      <c r="F219" s="16">
        <f t="shared" ca="1" si="26"/>
        <v>10</v>
      </c>
      <c r="G219" s="17">
        <f t="shared" ca="1" si="27"/>
        <v>19</v>
      </c>
      <c r="H219" s="36" t="str">
        <f>IFERROR(VLOOKUP(Tabla1[[#This Row],[COD PRODUCTO]],Tabla13[#All],9,0),"C")</f>
        <v>A</v>
      </c>
      <c r="I219" s="11">
        <f t="shared" ca="1" si="28"/>
        <v>553</v>
      </c>
      <c r="J219" s="11">
        <f t="shared" ca="1" si="28"/>
        <v>-42</v>
      </c>
      <c r="K219" s="11">
        <f t="shared" ca="1" si="28"/>
        <v>254</v>
      </c>
      <c r="L219" s="11">
        <f t="shared" ca="1" si="28"/>
        <v>858</v>
      </c>
      <c r="M219" s="11">
        <f t="shared" ca="1" si="28"/>
        <v>552</v>
      </c>
      <c r="N219" s="11">
        <f t="shared" ca="1" si="28"/>
        <v>736</v>
      </c>
      <c r="O219" s="11">
        <f t="shared" ca="1" si="28"/>
        <v>601</v>
      </c>
      <c r="P219" s="11">
        <f t="shared" ca="1" si="28"/>
        <v>910</v>
      </c>
      <c r="Q219" s="11">
        <f t="shared" ca="1" si="28"/>
        <v>4</v>
      </c>
      <c r="R219" s="11">
        <f t="shared" ca="1" si="28"/>
        <v>615</v>
      </c>
      <c r="S219" s="11">
        <f t="shared" ca="1" si="28"/>
        <v>77</v>
      </c>
      <c r="T219" s="11">
        <f t="shared" ca="1" si="28"/>
        <v>86</v>
      </c>
      <c r="U219" s="11">
        <f ca="1">IF($B$9=1,AVERAGE(Tabla1[[#This Row],[OCT]:[DIC]]),IF($B$9=2,AVERAGE(Tabla1[[#This Row],[JUL]:[DIC]]),AVERAGE(Tabla1[[#This Row],[ENE]:[DIC]])))</f>
        <v>259.33333333333331</v>
      </c>
      <c r="V219" s="11">
        <f ca="1">+Tabla1[[#This Row],[PROMEDIO VENTA (UNDS)]]/30</f>
        <v>8.6444444444444439</v>
      </c>
      <c r="W219" s="11">
        <f ca="1">+Tabla1[[#This Row],[VENTA POR DÍA]]*Tabla1[[#This Row],[LEAD TIME (Días)]]</f>
        <v>164.24444444444444</v>
      </c>
      <c r="X219" s="11" t="str">
        <f>IF(Tabla1[[#This Row],[ABC]]="C","A PEDIDO","STOCK")</f>
        <v>STOCK</v>
      </c>
      <c r="Y219" s="11">
        <f ca="1">IF(Tabla1[[#This Row],[ABC]]="C",0,ROUNDUP(VLOOKUP(Tabla1[[#This Row],[ABC]],$F$11:$J$12,MATCH(Y$15,$F$10:$J$10,0),0)*Tabla1[[#This Row],[VENTA POR DÍA]],0))</f>
        <v>26</v>
      </c>
      <c r="Z219" s="11">
        <f ca="1">IF(Tabla1[[#This Row],[ABC]]="C",0,ROUNDUP(VLOOKUP(Tabla1[[#This Row],[ABC]],$F$11:$J$12,MATCH(Z$15,$F$10:$J$10,0),0)*Tabla1[[#This Row],[VENTA POR DÍA]],0))</f>
        <v>253</v>
      </c>
    </row>
    <row r="220" spans="2:26" x14ac:dyDescent="0.2">
      <c r="B220" s="2">
        <v>348869</v>
      </c>
      <c r="C220" s="2" t="s">
        <v>370</v>
      </c>
      <c r="D220" s="2" t="s">
        <v>5</v>
      </c>
      <c r="E220" s="3" t="s">
        <v>6</v>
      </c>
      <c r="F220" s="16">
        <f t="shared" ca="1" si="26"/>
        <v>11</v>
      </c>
      <c r="G220" s="17">
        <f t="shared" ca="1" si="27"/>
        <v>22</v>
      </c>
      <c r="H220" s="36" t="str">
        <f>IFERROR(VLOOKUP(Tabla1[[#This Row],[COD PRODUCTO]],Tabla13[#All],9,0),"C")</f>
        <v>B</v>
      </c>
      <c r="I220" s="11">
        <f t="shared" ca="1" si="28"/>
        <v>111</v>
      </c>
      <c r="J220" s="11">
        <f t="shared" ca="1" si="28"/>
        <v>734</v>
      </c>
      <c r="K220" s="11">
        <f t="shared" ca="1" si="28"/>
        <v>613</v>
      </c>
      <c r="L220" s="11">
        <f t="shared" ca="1" si="28"/>
        <v>42</v>
      </c>
      <c r="M220" s="11">
        <f t="shared" ca="1" si="28"/>
        <v>362</v>
      </c>
      <c r="N220" s="11">
        <f t="shared" ca="1" si="28"/>
        <v>455</v>
      </c>
      <c r="O220" s="11">
        <f t="shared" ca="1" si="28"/>
        <v>669</v>
      </c>
      <c r="P220" s="11">
        <f t="shared" ca="1" si="28"/>
        <v>525</v>
      </c>
      <c r="Q220" s="11">
        <f t="shared" ca="1" si="28"/>
        <v>931</v>
      </c>
      <c r="R220" s="11">
        <f t="shared" ca="1" si="28"/>
        <v>612</v>
      </c>
      <c r="S220" s="11">
        <f t="shared" ca="1" si="28"/>
        <v>128</v>
      </c>
      <c r="T220" s="11">
        <f t="shared" ca="1" si="28"/>
        <v>526</v>
      </c>
      <c r="U220" s="11">
        <f ca="1">IF($B$9=1,AVERAGE(Tabla1[[#This Row],[OCT]:[DIC]]),IF($B$9=2,AVERAGE(Tabla1[[#This Row],[JUL]:[DIC]]),AVERAGE(Tabla1[[#This Row],[ENE]:[DIC]])))</f>
        <v>422</v>
      </c>
      <c r="V220" s="11">
        <f ca="1">+Tabla1[[#This Row],[PROMEDIO VENTA (UNDS)]]/30</f>
        <v>14.066666666666666</v>
      </c>
      <c r="W220" s="11">
        <f ca="1">+Tabla1[[#This Row],[VENTA POR DÍA]]*Tabla1[[#This Row],[LEAD TIME (Días)]]</f>
        <v>309.46666666666664</v>
      </c>
      <c r="X220" s="11" t="str">
        <f>IF(Tabla1[[#This Row],[ABC]]="C","A PEDIDO","STOCK")</f>
        <v>STOCK</v>
      </c>
      <c r="Y220" s="11">
        <f ca="1">IF(Tabla1[[#This Row],[ABC]]="C",0,ROUNDUP(VLOOKUP(Tabla1[[#This Row],[ABC]],$F$11:$J$12,MATCH(Y$15,$F$10:$J$10,0),0)*Tabla1[[#This Row],[VENTA POR DÍA]],0))</f>
        <v>132</v>
      </c>
      <c r="Z220" s="11">
        <f ca="1">IF(Tabla1[[#This Row],[ABC]]="C",0,ROUNDUP(VLOOKUP(Tabla1[[#This Row],[ABC]],$F$11:$J$12,MATCH(Z$15,$F$10:$J$10,0),0)*Tabla1[[#This Row],[VENTA POR DÍA]],0))</f>
        <v>321</v>
      </c>
    </row>
    <row r="221" spans="2:26" x14ac:dyDescent="0.2">
      <c r="B221" s="2">
        <v>348417</v>
      </c>
      <c r="C221" s="2" t="s">
        <v>371</v>
      </c>
      <c r="D221" s="2" t="s">
        <v>5</v>
      </c>
      <c r="E221" s="3" t="s">
        <v>6</v>
      </c>
      <c r="F221" s="16">
        <f t="shared" ca="1" si="26"/>
        <v>43</v>
      </c>
      <c r="G221" s="17">
        <f t="shared" ca="1" si="27"/>
        <v>11</v>
      </c>
      <c r="H221" s="36" t="str">
        <f>IFERROR(VLOOKUP(Tabla1[[#This Row],[COD PRODUCTO]],Tabla13[#All],9,0),"C")</f>
        <v>C</v>
      </c>
      <c r="I221" s="11">
        <f t="shared" ca="1" si="28"/>
        <v>195</v>
      </c>
      <c r="J221" s="11">
        <f t="shared" ca="1" si="28"/>
        <v>696</v>
      </c>
      <c r="K221" s="11">
        <f t="shared" ca="1" si="28"/>
        <v>48</v>
      </c>
      <c r="L221" s="11">
        <f t="shared" ca="1" si="28"/>
        <v>681</v>
      </c>
      <c r="M221" s="11">
        <f t="shared" ca="1" si="28"/>
        <v>650</v>
      </c>
      <c r="N221" s="11">
        <f t="shared" ca="1" si="28"/>
        <v>526</v>
      </c>
      <c r="O221" s="11">
        <f t="shared" ca="1" si="28"/>
        <v>884</v>
      </c>
      <c r="P221" s="11">
        <f t="shared" ca="1" si="28"/>
        <v>831</v>
      </c>
      <c r="Q221" s="11">
        <f t="shared" ca="1" si="28"/>
        <v>336</v>
      </c>
      <c r="R221" s="11">
        <f t="shared" ca="1" si="28"/>
        <v>743</v>
      </c>
      <c r="S221" s="11">
        <f t="shared" ca="1" si="28"/>
        <v>508</v>
      </c>
      <c r="T221" s="11">
        <f t="shared" ca="1" si="28"/>
        <v>530</v>
      </c>
      <c r="U221" s="11">
        <f ca="1">IF($B$9=1,AVERAGE(Tabla1[[#This Row],[OCT]:[DIC]]),IF($B$9=2,AVERAGE(Tabla1[[#This Row],[JUL]:[DIC]]),AVERAGE(Tabla1[[#This Row],[ENE]:[DIC]])))</f>
        <v>593.66666666666663</v>
      </c>
      <c r="V221" s="11">
        <f ca="1">+Tabla1[[#This Row],[PROMEDIO VENTA (UNDS)]]/30</f>
        <v>19.788888888888888</v>
      </c>
      <c r="W221" s="11">
        <f ca="1">+Tabla1[[#This Row],[VENTA POR DÍA]]*Tabla1[[#This Row],[LEAD TIME (Días)]]</f>
        <v>217.67777777777778</v>
      </c>
      <c r="X221" s="11" t="str">
        <f>IF(Tabla1[[#This Row],[ABC]]="C","A PEDIDO","STOCK")</f>
        <v>A PEDIDO</v>
      </c>
      <c r="Y221" s="11">
        <f>IF(Tabla1[[#This Row],[ABC]]="C",0,ROUNDUP(VLOOKUP(Tabla1[[#This Row],[ABC]],$F$11:$J$12,MATCH(Y$15,$F$10:$J$10,0),0)*Tabla1[[#This Row],[VENTA POR DÍA]],0))</f>
        <v>0</v>
      </c>
      <c r="Z221" s="11">
        <f>IF(Tabla1[[#This Row],[ABC]]="C",0,ROUNDUP(VLOOKUP(Tabla1[[#This Row],[ABC]],$F$11:$J$12,MATCH(Z$15,$F$10:$J$10,0),0)*Tabla1[[#This Row],[VENTA POR DÍA]],0))</f>
        <v>0</v>
      </c>
    </row>
    <row r="222" spans="2:26" x14ac:dyDescent="0.2">
      <c r="B222" s="2">
        <v>348897</v>
      </c>
      <c r="C222" s="2" t="s">
        <v>377</v>
      </c>
      <c r="D222" s="2" t="s">
        <v>5</v>
      </c>
      <c r="E222" s="3" t="s">
        <v>6</v>
      </c>
      <c r="F222" s="16">
        <f t="shared" ca="1" si="26"/>
        <v>32</v>
      </c>
      <c r="G222" s="17">
        <f t="shared" ca="1" si="27"/>
        <v>4</v>
      </c>
      <c r="H222" s="36" t="str">
        <f>IFERROR(VLOOKUP(Tabla1[[#This Row],[COD PRODUCTO]],Tabla13[#All],9,0),"C")</f>
        <v>A</v>
      </c>
      <c r="I222" s="11">
        <f t="shared" ca="1" si="28"/>
        <v>394</v>
      </c>
      <c r="J222" s="11">
        <f t="shared" ca="1" si="28"/>
        <v>-1</v>
      </c>
      <c r="K222" s="11">
        <f t="shared" ca="1" si="28"/>
        <v>793</v>
      </c>
      <c r="L222" s="11">
        <f t="shared" ca="1" si="28"/>
        <v>-43</v>
      </c>
      <c r="M222" s="11">
        <f t="shared" ca="1" si="28"/>
        <v>854</v>
      </c>
      <c r="N222" s="11">
        <f t="shared" ca="1" si="28"/>
        <v>610</v>
      </c>
      <c r="O222" s="11">
        <f t="shared" ca="1" si="28"/>
        <v>842</v>
      </c>
      <c r="P222" s="11">
        <f t="shared" ca="1" si="28"/>
        <v>747</v>
      </c>
      <c r="Q222" s="11">
        <f t="shared" ca="1" si="28"/>
        <v>625</v>
      </c>
      <c r="R222" s="11">
        <f t="shared" ca="1" si="28"/>
        <v>469</v>
      </c>
      <c r="S222" s="11">
        <f t="shared" ca="1" si="28"/>
        <v>365</v>
      </c>
      <c r="T222" s="11">
        <f t="shared" ca="1" si="28"/>
        <v>82</v>
      </c>
      <c r="U222" s="11">
        <f ca="1">IF($B$9=1,AVERAGE(Tabla1[[#This Row],[OCT]:[DIC]]),IF($B$9=2,AVERAGE(Tabla1[[#This Row],[JUL]:[DIC]]),AVERAGE(Tabla1[[#This Row],[ENE]:[DIC]])))</f>
        <v>305.33333333333331</v>
      </c>
      <c r="V222" s="11">
        <f ca="1">+Tabla1[[#This Row],[PROMEDIO VENTA (UNDS)]]/30</f>
        <v>10.177777777777777</v>
      </c>
      <c r="W222" s="11">
        <f ca="1">+Tabla1[[#This Row],[VENTA POR DÍA]]*Tabla1[[#This Row],[LEAD TIME (Días)]]</f>
        <v>40.711111111111109</v>
      </c>
      <c r="X222" s="11" t="str">
        <f>IF(Tabla1[[#This Row],[ABC]]="C","A PEDIDO","STOCK")</f>
        <v>STOCK</v>
      </c>
      <c r="Y222" s="11">
        <f ca="1">IF(Tabla1[[#This Row],[ABC]]="C",0,ROUNDUP(VLOOKUP(Tabla1[[#This Row],[ABC]],$F$11:$J$12,MATCH(Y$15,$F$10:$J$10,0),0)*Tabla1[[#This Row],[VENTA POR DÍA]],0))</f>
        <v>31</v>
      </c>
      <c r="Z222" s="11">
        <f ca="1">IF(Tabla1[[#This Row],[ABC]]="C",0,ROUNDUP(VLOOKUP(Tabla1[[#This Row],[ABC]],$F$11:$J$12,MATCH(Z$15,$F$10:$J$10,0),0)*Tabla1[[#This Row],[VENTA POR DÍA]],0))</f>
        <v>297</v>
      </c>
    </row>
    <row r="223" spans="2:26" x14ac:dyDescent="0.2">
      <c r="B223" s="2">
        <v>348790</v>
      </c>
      <c r="C223" s="2" t="s">
        <v>379</v>
      </c>
      <c r="D223" s="2" t="s">
        <v>5</v>
      </c>
      <c r="E223" s="3" t="s">
        <v>6</v>
      </c>
      <c r="F223" s="16">
        <f t="shared" ca="1" si="26"/>
        <v>50</v>
      </c>
      <c r="G223" s="17">
        <f t="shared" ca="1" si="27"/>
        <v>17</v>
      </c>
      <c r="H223" s="36" t="str">
        <f>IFERROR(VLOOKUP(Tabla1[[#This Row],[COD PRODUCTO]],Tabla13[#All],9,0),"C")</f>
        <v>A</v>
      </c>
      <c r="I223" s="11">
        <f t="shared" ca="1" si="28"/>
        <v>144</v>
      </c>
      <c r="J223" s="11">
        <f t="shared" ca="1" si="28"/>
        <v>999</v>
      </c>
      <c r="K223" s="11">
        <f t="shared" ca="1" si="28"/>
        <v>130</v>
      </c>
      <c r="L223" s="11">
        <f t="shared" ca="1" si="28"/>
        <v>590</v>
      </c>
      <c r="M223" s="11">
        <f t="shared" ca="1" si="28"/>
        <v>365</v>
      </c>
      <c r="N223" s="11">
        <f t="shared" ca="1" si="28"/>
        <v>16</v>
      </c>
      <c r="O223" s="11">
        <f t="shared" ca="1" si="28"/>
        <v>555</v>
      </c>
      <c r="P223" s="11">
        <f t="shared" ca="1" si="28"/>
        <v>313</v>
      </c>
      <c r="Q223" s="11">
        <f t="shared" ca="1" si="28"/>
        <v>500</v>
      </c>
      <c r="R223" s="11">
        <f t="shared" ca="1" si="28"/>
        <v>498</v>
      </c>
      <c r="S223" s="11">
        <f t="shared" ca="1" si="28"/>
        <v>738</v>
      </c>
      <c r="T223" s="11">
        <f t="shared" ca="1" si="28"/>
        <v>277</v>
      </c>
      <c r="U223" s="11">
        <f ca="1">IF($B$9=1,AVERAGE(Tabla1[[#This Row],[OCT]:[DIC]]),IF($B$9=2,AVERAGE(Tabla1[[#This Row],[JUL]:[DIC]]),AVERAGE(Tabla1[[#This Row],[ENE]:[DIC]])))</f>
        <v>504.33333333333331</v>
      </c>
      <c r="V223" s="11">
        <f ca="1">+Tabla1[[#This Row],[PROMEDIO VENTA (UNDS)]]/30</f>
        <v>16.81111111111111</v>
      </c>
      <c r="W223" s="11">
        <f ca="1">+Tabla1[[#This Row],[VENTA POR DÍA]]*Tabla1[[#This Row],[LEAD TIME (Días)]]</f>
        <v>285.78888888888889</v>
      </c>
      <c r="X223" s="11" t="str">
        <f>IF(Tabla1[[#This Row],[ABC]]="C","A PEDIDO","STOCK")</f>
        <v>STOCK</v>
      </c>
      <c r="Y223" s="11">
        <f ca="1">IF(Tabla1[[#This Row],[ABC]]="C",0,ROUNDUP(VLOOKUP(Tabla1[[#This Row],[ABC]],$F$11:$J$12,MATCH(Y$15,$F$10:$J$10,0),0)*Tabla1[[#This Row],[VENTA POR DÍA]],0))</f>
        <v>50</v>
      </c>
      <c r="Z223" s="11">
        <f ca="1">IF(Tabla1[[#This Row],[ABC]]="C",0,ROUNDUP(VLOOKUP(Tabla1[[#This Row],[ABC]],$F$11:$J$12,MATCH(Z$15,$F$10:$J$10,0),0)*Tabla1[[#This Row],[VENTA POR DÍA]],0))</f>
        <v>491</v>
      </c>
    </row>
    <row r="224" spans="2:26" x14ac:dyDescent="0.2">
      <c r="B224" s="2">
        <v>348400</v>
      </c>
      <c r="C224" s="2" t="s">
        <v>382</v>
      </c>
      <c r="D224" s="2" t="s">
        <v>5</v>
      </c>
      <c r="E224" s="3" t="s">
        <v>6</v>
      </c>
      <c r="F224" s="16">
        <f t="shared" ca="1" si="26"/>
        <v>33</v>
      </c>
      <c r="G224" s="17">
        <f t="shared" ca="1" si="27"/>
        <v>28</v>
      </c>
      <c r="H224" s="36" t="str">
        <f>IFERROR(VLOOKUP(Tabla1[[#This Row],[COD PRODUCTO]],Tabla13[#All],9,0),"C")</f>
        <v>A</v>
      </c>
      <c r="I224" s="11">
        <f t="shared" ca="1" si="28"/>
        <v>117</v>
      </c>
      <c r="J224" s="11">
        <f t="shared" ca="1" si="28"/>
        <v>242</v>
      </c>
      <c r="K224" s="11">
        <f t="shared" ca="1" si="28"/>
        <v>521</v>
      </c>
      <c r="L224" s="11">
        <f t="shared" ca="1" si="28"/>
        <v>-48</v>
      </c>
      <c r="M224" s="11">
        <f t="shared" ca="1" si="28"/>
        <v>-15</v>
      </c>
      <c r="N224" s="11">
        <f t="shared" ca="1" si="28"/>
        <v>743</v>
      </c>
      <c r="O224" s="11">
        <f t="shared" ca="1" si="28"/>
        <v>860</v>
      </c>
      <c r="P224" s="11">
        <f t="shared" ca="1" si="28"/>
        <v>546</v>
      </c>
      <c r="Q224" s="11">
        <f t="shared" ca="1" si="28"/>
        <v>8</v>
      </c>
      <c r="R224" s="11">
        <f t="shared" ca="1" si="28"/>
        <v>-56</v>
      </c>
      <c r="S224" s="11">
        <f t="shared" ca="1" si="28"/>
        <v>793</v>
      </c>
      <c r="T224" s="11">
        <f t="shared" ca="1" si="28"/>
        <v>-70</v>
      </c>
      <c r="U224" s="11">
        <f ca="1">IF($B$9=1,AVERAGE(Tabla1[[#This Row],[OCT]:[DIC]]),IF($B$9=2,AVERAGE(Tabla1[[#This Row],[JUL]:[DIC]]),AVERAGE(Tabla1[[#This Row],[ENE]:[DIC]])))</f>
        <v>222.33333333333334</v>
      </c>
      <c r="V224" s="11">
        <f ca="1">+Tabla1[[#This Row],[PROMEDIO VENTA (UNDS)]]/30</f>
        <v>7.4111111111111114</v>
      </c>
      <c r="W224" s="11">
        <f ca="1">+Tabla1[[#This Row],[VENTA POR DÍA]]*Tabla1[[#This Row],[LEAD TIME (Días)]]</f>
        <v>207.51111111111112</v>
      </c>
      <c r="X224" s="11" t="str">
        <f>IF(Tabla1[[#This Row],[ABC]]="C","A PEDIDO","STOCK")</f>
        <v>STOCK</v>
      </c>
      <c r="Y224" s="11">
        <f ca="1">IF(Tabla1[[#This Row],[ABC]]="C",0,ROUNDUP(VLOOKUP(Tabla1[[#This Row],[ABC]],$F$11:$J$12,MATCH(Y$15,$F$10:$J$10,0),0)*Tabla1[[#This Row],[VENTA POR DÍA]],0))</f>
        <v>23</v>
      </c>
      <c r="Z224" s="11">
        <f ca="1">IF(Tabla1[[#This Row],[ABC]]="C",0,ROUNDUP(VLOOKUP(Tabla1[[#This Row],[ABC]],$F$11:$J$12,MATCH(Z$15,$F$10:$J$10,0),0)*Tabla1[[#This Row],[VENTA POR DÍA]],0))</f>
        <v>217</v>
      </c>
    </row>
    <row r="225" spans="2:26" x14ac:dyDescent="0.2">
      <c r="B225" s="2">
        <v>348404</v>
      </c>
      <c r="C225" s="2" t="s">
        <v>216</v>
      </c>
      <c r="D225" s="2" t="s">
        <v>5</v>
      </c>
      <c r="E225" s="3" t="s">
        <v>6</v>
      </c>
      <c r="F225" s="16">
        <f t="shared" ca="1" si="26"/>
        <v>36</v>
      </c>
      <c r="G225" s="17">
        <f t="shared" ca="1" si="27"/>
        <v>6</v>
      </c>
      <c r="H225" s="36" t="str">
        <f>IFERROR(VLOOKUP(Tabla1[[#This Row],[COD PRODUCTO]],Tabla13[#All],9,0),"C")</f>
        <v>A</v>
      </c>
      <c r="I225" s="11">
        <f t="shared" ca="1" si="28"/>
        <v>-33</v>
      </c>
      <c r="J225" s="11">
        <f t="shared" ca="1" si="28"/>
        <v>724</v>
      </c>
      <c r="K225" s="11">
        <f t="shared" ca="1" si="28"/>
        <v>708</v>
      </c>
      <c r="L225" s="11">
        <f t="shared" ca="1" si="28"/>
        <v>463</v>
      </c>
      <c r="M225" s="11">
        <f t="shared" ca="1" si="28"/>
        <v>47</v>
      </c>
      <c r="N225" s="11">
        <f t="shared" ca="1" si="28"/>
        <v>409</v>
      </c>
      <c r="O225" s="11">
        <f t="shared" ca="1" si="28"/>
        <v>792</v>
      </c>
      <c r="P225" s="11">
        <f t="shared" ca="1" si="28"/>
        <v>257</v>
      </c>
      <c r="Q225" s="11">
        <f t="shared" ca="1" si="28"/>
        <v>965</v>
      </c>
      <c r="R225" s="11">
        <f t="shared" ca="1" si="28"/>
        <v>660</v>
      </c>
      <c r="S225" s="11">
        <f t="shared" ca="1" si="28"/>
        <v>-7</v>
      </c>
      <c r="T225" s="11">
        <f t="shared" ca="1" si="28"/>
        <v>77</v>
      </c>
      <c r="U225" s="11">
        <f ca="1">IF($B$9=1,AVERAGE(Tabla1[[#This Row],[OCT]:[DIC]]),IF($B$9=2,AVERAGE(Tabla1[[#This Row],[JUL]:[DIC]]),AVERAGE(Tabla1[[#This Row],[ENE]:[DIC]])))</f>
        <v>243.33333333333334</v>
      </c>
      <c r="V225" s="11">
        <f ca="1">+Tabla1[[#This Row],[PROMEDIO VENTA (UNDS)]]/30</f>
        <v>8.1111111111111107</v>
      </c>
      <c r="W225" s="11">
        <f ca="1">+Tabla1[[#This Row],[VENTA POR DÍA]]*Tabla1[[#This Row],[LEAD TIME (Días)]]</f>
        <v>48.666666666666664</v>
      </c>
      <c r="X225" s="11" t="str">
        <f>IF(Tabla1[[#This Row],[ABC]]="C","A PEDIDO","STOCK")</f>
        <v>STOCK</v>
      </c>
      <c r="Y225" s="11">
        <f ca="1">IF(Tabla1[[#This Row],[ABC]]="C",0,ROUNDUP(VLOOKUP(Tabla1[[#This Row],[ABC]],$F$11:$J$12,MATCH(Y$15,$F$10:$J$10,0),0)*Tabla1[[#This Row],[VENTA POR DÍA]],0))</f>
        <v>25</v>
      </c>
      <c r="Z225" s="11">
        <f ca="1">IF(Tabla1[[#This Row],[ABC]]="C",0,ROUNDUP(VLOOKUP(Tabla1[[#This Row],[ABC]],$F$11:$J$12,MATCH(Z$15,$F$10:$J$10,0),0)*Tabla1[[#This Row],[VENTA POR DÍA]],0))</f>
        <v>237</v>
      </c>
    </row>
    <row r="226" spans="2:26" x14ac:dyDescent="0.2">
      <c r="B226" s="2">
        <v>348408</v>
      </c>
      <c r="C226" s="2" t="s">
        <v>383</v>
      </c>
      <c r="D226" s="2" t="s">
        <v>5</v>
      </c>
      <c r="E226" s="3" t="s">
        <v>6</v>
      </c>
      <c r="F226" s="16">
        <f t="shared" ca="1" si="26"/>
        <v>36</v>
      </c>
      <c r="G226" s="17">
        <f t="shared" ca="1" si="27"/>
        <v>5</v>
      </c>
      <c r="H226" s="36" t="str">
        <f>IFERROR(VLOOKUP(Tabla1[[#This Row],[COD PRODUCTO]],Tabla13[#All],9,0),"C")</f>
        <v>C</v>
      </c>
      <c r="I226" s="11">
        <f t="shared" ref="I226:T235" ca="1" si="29">RANDBETWEEN(-100,1000)</f>
        <v>311</v>
      </c>
      <c r="J226" s="11">
        <f t="shared" ca="1" si="29"/>
        <v>-80</v>
      </c>
      <c r="K226" s="11">
        <f t="shared" ca="1" si="29"/>
        <v>591</v>
      </c>
      <c r="L226" s="11">
        <f t="shared" ca="1" si="29"/>
        <v>406</v>
      </c>
      <c r="M226" s="11">
        <f t="shared" ca="1" si="29"/>
        <v>365</v>
      </c>
      <c r="N226" s="11">
        <f t="shared" ca="1" si="29"/>
        <v>900</v>
      </c>
      <c r="O226" s="11">
        <f t="shared" ca="1" si="29"/>
        <v>898</v>
      </c>
      <c r="P226" s="11">
        <f t="shared" ca="1" si="29"/>
        <v>2</v>
      </c>
      <c r="Q226" s="11">
        <f t="shared" ca="1" si="29"/>
        <v>94</v>
      </c>
      <c r="R226" s="11">
        <f t="shared" ca="1" si="29"/>
        <v>887</v>
      </c>
      <c r="S226" s="11">
        <f t="shared" ca="1" si="29"/>
        <v>576</v>
      </c>
      <c r="T226" s="11">
        <f t="shared" ca="1" si="29"/>
        <v>245</v>
      </c>
      <c r="U226" s="11">
        <f ca="1">IF($B$9=1,AVERAGE(Tabla1[[#This Row],[OCT]:[DIC]]),IF($B$9=2,AVERAGE(Tabla1[[#This Row],[JUL]:[DIC]]),AVERAGE(Tabla1[[#This Row],[ENE]:[DIC]])))</f>
        <v>569.33333333333337</v>
      </c>
      <c r="V226" s="11">
        <f ca="1">+Tabla1[[#This Row],[PROMEDIO VENTA (UNDS)]]/30</f>
        <v>18.977777777777778</v>
      </c>
      <c r="W226" s="11">
        <f ca="1">+Tabla1[[#This Row],[VENTA POR DÍA]]*Tabla1[[#This Row],[LEAD TIME (Días)]]</f>
        <v>94.888888888888886</v>
      </c>
      <c r="X226" s="11" t="str">
        <f>IF(Tabla1[[#This Row],[ABC]]="C","A PEDIDO","STOCK")</f>
        <v>A PEDIDO</v>
      </c>
      <c r="Y226" s="11">
        <f>IF(Tabla1[[#This Row],[ABC]]="C",0,ROUNDUP(VLOOKUP(Tabla1[[#This Row],[ABC]],$F$11:$J$12,MATCH(Y$15,$F$10:$J$10,0),0)*Tabla1[[#This Row],[VENTA POR DÍA]],0))</f>
        <v>0</v>
      </c>
      <c r="Z226" s="11">
        <f>IF(Tabla1[[#This Row],[ABC]]="C",0,ROUNDUP(VLOOKUP(Tabla1[[#This Row],[ABC]],$F$11:$J$12,MATCH(Z$15,$F$10:$J$10,0),0)*Tabla1[[#This Row],[VENTA POR DÍA]],0))</f>
        <v>0</v>
      </c>
    </row>
    <row r="227" spans="2:26" x14ac:dyDescent="0.2">
      <c r="B227" s="2">
        <v>348410</v>
      </c>
      <c r="C227" s="2" t="s">
        <v>384</v>
      </c>
      <c r="D227" s="2" t="s">
        <v>5</v>
      </c>
      <c r="E227" s="3" t="s">
        <v>6</v>
      </c>
      <c r="F227" s="16">
        <f t="shared" ca="1" si="26"/>
        <v>24</v>
      </c>
      <c r="G227" s="17">
        <f t="shared" ca="1" si="27"/>
        <v>26</v>
      </c>
      <c r="H227" s="36" t="str">
        <f>IFERROR(VLOOKUP(Tabla1[[#This Row],[COD PRODUCTO]],Tabla13[#All],9,0),"C")</f>
        <v>B</v>
      </c>
      <c r="I227" s="11">
        <f t="shared" ca="1" si="29"/>
        <v>234</v>
      </c>
      <c r="J227" s="11">
        <f t="shared" ca="1" si="29"/>
        <v>824</v>
      </c>
      <c r="K227" s="11">
        <f t="shared" ca="1" si="29"/>
        <v>374</v>
      </c>
      <c r="L227" s="11">
        <f t="shared" ca="1" si="29"/>
        <v>540</v>
      </c>
      <c r="M227" s="11">
        <f t="shared" ca="1" si="29"/>
        <v>714</v>
      </c>
      <c r="N227" s="11">
        <f t="shared" ca="1" si="29"/>
        <v>300</v>
      </c>
      <c r="O227" s="11">
        <f t="shared" ca="1" si="29"/>
        <v>131</v>
      </c>
      <c r="P227" s="11">
        <f t="shared" ca="1" si="29"/>
        <v>615</v>
      </c>
      <c r="Q227" s="11">
        <f t="shared" ca="1" si="29"/>
        <v>-62</v>
      </c>
      <c r="R227" s="11">
        <f t="shared" ca="1" si="29"/>
        <v>44</v>
      </c>
      <c r="S227" s="11">
        <f t="shared" ca="1" si="29"/>
        <v>368</v>
      </c>
      <c r="T227" s="11">
        <f t="shared" ca="1" si="29"/>
        <v>604</v>
      </c>
      <c r="U227" s="11">
        <f ca="1">IF($B$9=1,AVERAGE(Tabla1[[#This Row],[OCT]:[DIC]]),IF($B$9=2,AVERAGE(Tabla1[[#This Row],[JUL]:[DIC]]),AVERAGE(Tabla1[[#This Row],[ENE]:[DIC]])))</f>
        <v>338.66666666666669</v>
      </c>
      <c r="V227" s="11">
        <f ca="1">+Tabla1[[#This Row],[PROMEDIO VENTA (UNDS)]]/30</f>
        <v>11.28888888888889</v>
      </c>
      <c r="W227" s="11">
        <f ca="1">+Tabla1[[#This Row],[VENTA POR DÍA]]*Tabla1[[#This Row],[LEAD TIME (Días)]]</f>
        <v>293.51111111111112</v>
      </c>
      <c r="X227" s="11" t="str">
        <f>IF(Tabla1[[#This Row],[ABC]]="C","A PEDIDO","STOCK")</f>
        <v>STOCK</v>
      </c>
      <c r="Y227" s="11">
        <f ca="1">IF(Tabla1[[#This Row],[ABC]]="C",0,ROUNDUP(VLOOKUP(Tabla1[[#This Row],[ABC]],$F$11:$J$12,MATCH(Y$15,$F$10:$J$10,0),0)*Tabla1[[#This Row],[VENTA POR DÍA]],0))</f>
        <v>106</v>
      </c>
      <c r="Z227" s="11">
        <f ca="1">IF(Tabla1[[#This Row],[ABC]]="C",0,ROUNDUP(VLOOKUP(Tabla1[[#This Row],[ABC]],$F$11:$J$12,MATCH(Z$15,$F$10:$J$10,0),0)*Tabla1[[#This Row],[VENTA POR DÍA]],0))</f>
        <v>258</v>
      </c>
    </row>
    <row r="228" spans="2:26" x14ac:dyDescent="0.2">
      <c r="B228" s="2">
        <v>348421</v>
      </c>
      <c r="C228" s="2" t="s">
        <v>361</v>
      </c>
      <c r="D228" s="2" t="s">
        <v>5</v>
      </c>
      <c r="E228" s="3" t="s">
        <v>6</v>
      </c>
      <c r="F228" s="16">
        <f t="shared" ca="1" si="26"/>
        <v>37</v>
      </c>
      <c r="G228" s="17">
        <f t="shared" ca="1" si="27"/>
        <v>14</v>
      </c>
      <c r="H228" s="36" t="str">
        <f>IFERROR(VLOOKUP(Tabla1[[#This Row],[COD PRODUCTO]],Tabla13[#All],9,0),"C")</f>
        <v>C</v>
      </c>
      <c r="I228" s="11">
        <f t="shared" ca="1" si="29"/>
        <v>840</v>
      </c>
      <c r="J228" s="11">
        <f t="shared" ca="1" si="29"/>
        <v>144</v>
      </c>
      <c r="K228" s="11">
        <f t="shared" ca="1" si="29"/>
        <v>436</v>
      </c>
      <c r="L228" s="11">
        <f t="shared" ca="1" si="29"/>
        <v>-48</v>
      </c>
      <c r="M228" s="11">
        <f t="shared" ca="1" si="29"/>
        <v>650</v>
      </c>
      <c r="N228" s="11">
        <f t="shared" ca="1" si="29"/>
        <v>-99</v>
      </c>
      <c r="O228" s="11">
        <f t="shared" ca="1" si="29"/>
        <v>31</v>
      </c>
      <c r="P228" s="11">
        <f t="shared" ca="1" si="29"/>
        <v>-28</v>
      </c>
      <c r="Q228" s="11">
        <f t="shared" ca="1" si="29"/>
        <v>622</v>
      </c>
      <c r="R228" s="11">
        <f t="shared" ca="1" si="29"/>
        <v>455</v>
      </c>
      <c r="S228" s="11">
        <f t="shared" ca="1" si="29"/>
        <v>941</v>
      </c>
      <c r="T228" s="11">
        <f t="shared" ca="1" si="29"/>
        <v>-93</v>
      </c>
      <c r="U228" s="11">
        <f ca="1">IF($B$9=1,AVERAGE(Tabla1[[#This Row],[OCT]:[DIC]]),IF($B$9=2,AVERAGE(Tabla1[[#This Row],[JUL]:[DIC]]),AVERAGE(Tabla1[[#This Row],[ENE]:[DIC]])))</f>
        <v>434.33333333333331</v>
      </c>
      <c r="V228" s="11">
        <f ca="1">+Tabla1[[#This Row],[PROMEDIO VENTA (UNDS)]]/30</f>
        <v>14.477777777777778</v>
      </c>
      <c r="W228" s="11">
        <f ca="1">+Tabla1[[#This Row],[VENTA POR DÍA]]*Tabla1[[#This Row],[LEAD TIME (Días)]]</f>
        <v>202.6888888888889</v>
      </c>
      <c r="X228" s="11" t="str">
        <f>IF(Tabla1[[#This Row],[ABC]]="C","A PEDIDO","STOCK")</f>
        <v>A PEDIDO</v>
      </c>
      <c r="Y228" s="11">
        <f>IF(Tabla1[[#This Row],[ABC]]="C",0,ROUNDUP(VLOOKUP(Tabla1[[#This Row],[ABC]],$F$11:$J$12,MATCH(Y$15,$F$10:$J$10,0),0)*Tabla1[[#This Row],[VENTA POR DÍA]],0))</f>
        <v>0</v>
      </c>
      <c r="Z228" s="11">
        <f>IF(Tabla1[[#This Row],[ABC]]="C",0,ROUNDUP(VLOOKUP(Tabla1[[#This Row],[ABC]],$F$11:$J$12,MATCH(Z$15,$F$10:$J$10,0),0)*Tabla1[[#This Row],[VENTA POR DÍA]],0))</f>
        <v>0</v>
      </c>
    </row>
    <row r="229" spans="2:26" x14ac:dyDescent="0.2">
      <c r="B229" s="2">
        <v>348433</v>
      </c>
      <c r="C229" s="2" t="s">
        <v>274</v>
      </c>
      <c r="D229" s="2" t="s">
        <v>5</v>
      </c>
      <c r="E229" s="3" t="s">
        <v>6</v>
      </c>
      <c r="F229" s="16">
        <f t="shared" ca="1" si="26"/>
        <v>6</v>
      </c>
      <c r="G229" s="17">
        <f t="shared" ca="1" si="27"/>
        <v>13</v>
      </c>
      <c r="H229" s="36" t="str">
        <f>IFERROR(VLOOKUP(Tabla1[[#This Row],[COD PRODUCTO]],Tabla13[#All],9,0),"C")</f>
        <v>C</v>
      </c>
      <c r="I229" s="11">
        <f t="shared" ca="1" si="29"/>
        <v>-98</v>
      </c>
      <c r="J229" s="11">
        <f t="shared" ca="1" si="29"/>
        <v>574</v>
      </c>
      <c r="K229" s="11">
        <f t="shared" ca="1" si="29"/>
        <v>-21</v>
      </c>
      <c r="L229" s="11">
        <f t="shared" ca="1" si="29"/>
        <v>258</v>
      </c>
      <c r="M229" s="11">
        <f t="shared" ca="1" si="29"/>
        <v>-64</v>
      </c>
      <c r="N229" s="11">
        <f t="shared" ca="1" si="29"/>
        <v>63</v>
      </c>
      <c r="O229" s="11">
        <f t="shared" ca="1" si="29"/>
        <v>995</v>
      </c>
      <c r="P229" s="11">
        <f t="shared" ca="1" si="29"/>
        <v>-47</v>
      </c>
      <c r="Q229" s="11">
        <f t="shared" ca="1" si="29"/>
        <v>462</v>
      </c>
      <c r="R229" s="11">
        <f t="shared" ca="1" si="29"/>
        <v>87</v>
      </c>
      <c r="S229" s="11">
        <f t="shared" ca="1" si="29"/>
        <v>701</v>
      </c>
      <c r="T229" s="11">
        <f t="shared" ca="1" si="29"/>
        <v>574</v>
      </c>
      <c r="U229" s="11">
        <f ca="1">IF($B$9=1,AVERAGE(Tabla1[[#This Row],[OCT]:[DIC]]),IF($B$9=2,AVERAGE(Tabla1[[#This Row],[JUL]:[DIC]]),AVERAGE(Tabla1[[#This Row],[ENE]:[DIC]])))</f>
        <v>454</v>
      </c>
      <c r="V229" s="11">
        <f ca="1">+Tabla1[[#This Row],[PROMEDIO VENTA (UNDS)]]/30</f>
        <v>15.133333333333333</v>
      </c>
      <c r="W229" s="11">
        <f ca="1">+Tabla1[[#This Row],[VENTA POR DÍA]]*Tabla1[[#This Row],[LEAD TIME (Días)]]</f>
        <v>196.73333333333332</v>
      </c>
      <c r="X229" s="11" t="str">
        <f>IF(Tabla1[[#This Row],[ABC]]="C","A PEDIDO","STOCK")</f>
        <v>A PEDIDO</v>
      </c>
      <c r="Y229" s="11">
        <f>IF(Tabla1[[#This Row],[ABC]]="C",0,ROUNDUP(VLOOKUP(Tabla1[[#This Row],[ABC]],$F$11:$J$12,MATCH(Y$15,$F$10:$J$10,0),0)*Tabla1[[#This Row],[VENTA POR DÍA]],0))</f>
        <v>0</v>
      </c>
      <c r="Z229" s="11">
        <f>IF(Tabla1[[#This Row],[ABC]]="C",0,ROUNDUP(VLOOKUP(Tabla1[[#This Row],[ABC]],$F$11:$J$12,MATCH(Z$15,$F$10:$J$10,0),0)*Tabla1[[#This Row],[VENTA POR DÍA]],0))</f>
        <v>0</v>
      </c>
    </row>
    <row r="230" spans="2:26" x14ac:dyDescent="0.2">
      <c r="B230" s="2">
        <v>348763</v>
      </c>
      <c r="C230" s="2" t="s">
        <v>394</v>
      </c>
      <c r="D230" s="2" t="s">
        <v>5</v>
      </c>
      <c r="E230" s="3" t="s">
        <v>6</v>
      </c>
      <c r="F230" s="16">
        <f t="shared" ca="1" si="26"/>
        <v>21</v>
      </c>
      <c r="G230" s="17">
        <f t="shared" ca="1" si="27"/>
        <v>8</v>
      </c>
      <c r="H230" s="36" t="str">
        <f>IFERROR(VLOOKUP(Tabla1[[#This Row],[COD PRODUCTO]],Tabla13[#All],9,0),"C")</f>
        <v>B</v>
      </c>
      <c r="I230" s="11">
        <f t="shared" ca="1" si="29"/>
        <v>744</v>
      </c>
      <c r="J230" s="11">
        <f t="shared" ca="1" si="29"/>
        <v>755</v>
      </c>
      <c r="K230" s="11">
        <f t="shared" ca="1" si="29"/>
        <v>596</v>
      </c>
      <c r="L230" s="11">
        <f t="shared" ca="1" si="29"/>
        <v>542</v>
      </c>
      <c r="M230" s="11">
        <f t="shared" ca="1" si="29"/>
        <v>-66</v>
      </c>
      <c r="N230" s="11">
        <f t="shared" ca="1" si="29"/>
        <v>231</v>
      </c>
      <c r="O230" s="11">
        <f t="shared" ca="1" si="29"/>
        <v>109</v>
      </c>
      <c r="P230" s="11">
        <f t="shared" ca="1" si="29"/>
        <v>667</v>
      </c>
      <c r="Q230" s="11">
        <f t="shared" ca="1" si="29"/>
        <v>167</v>
      </c>
      <c r="R230" s="11">
        <f t="shared" ca="1" si="29"/>
        <v>850</v>
      </c>
      <c r="S230" s="11">
        <f t="shared" ca="1" si="29"/>
        <v>913</v>
      </c>
      <c r="T230" s="11">
        <f t="shared" ca="1" si="29"/>
        <v>-53</v>
      </c>
      <c r="U230" s="11">
        <f ca="1">IF($B$9=1,AVERAGE(Tabla1[[#This Row],[OCT]:[DIC]]),IF($B$9=2,AVERAGE(Tabla1[[#This Row],[JUL]:[DIC]]),AVERAGE(Tabla1[[#This Row],[ENE]:[DIC]])))</f>
        <v>570</v>
      </c>
      <c r="V230" s="11">
        <f ca="1">+Tabla1[[#This Row],[PROMEDIO VENTA (UNDS)]]/30</f>
        <v>19</v>
      </c>
      <c r="W230" s="11">
        <f ca="1">+Tabla1[[#This Row],[VENTA POR DÍA]]*Tabla1[[#This Row],[LEAD TIME (Días)]]</f>
        <v>152</v>
      </c>
      <c r="X230" s="11" t="str">
        <f>IF(Tabla1[[#This Row],[ABC]]="C","A PEDIDO","STOCK")</f>
        <v>STOCK</v>
      </c>
      <c r="Y230" s="11">
        <f ca="1">IF(Tabla1[[#This Row],[ABC]]="C",0,ROUNDUP(VLOOKUP(Tabla1[[#This Row],[ABC]],$F$11:$J$12,MATCH(Y$15,$F$10:$J$10,0),0)*Tabla1[[#This Row],[VENTA POR DÍA]],0))</f>
        <v>179</v>
      </c>
      <c r="Z230" s="11">
        <f ca="1">IF(Tabla1[[#This Row],[ABC]]="C",0,ROUNDUP(VLOOKUP(Tabla1[[#This Row],[ABC]],$F$11:$J$12,MATCH(Z$15,$F$10:$J$10,0),0)*Tabla1[[#This Row],[VENTA POR DÍA]],0))</f>
        <v>433</v>
      </c>
    </row>
    <row r="231" spans="2:26" x14ac:dyDescent="0.2">
      <c r="B231" s="2">
        <v>348767</v>
      </c>
      <c r="C231" s="2" t="s">
        <v>395</v>
      </c>
      <c r="D231" s="2" t="s">
        <v>5</v>
      </c>
      <c r="E231" s="3" t="s">
        <v>6</v>
      </c>
      <c r="F231" s="16">
        <f t="shared" ca="1" si="26"/>
        <v>30</v>
      </c>
      <c r="G231" s="17">
        <f t="shared" ca="1" si="27"/>
        <v>4</v>
      </c>
      <c r="H231" s="36" t="str">
        <f>IFERROR(VLOOKUP(Tabla1[[#This Row],[COD PRODUCTO]],Tabla13[#All],9,0),"C")</f>
        <v>B</v>
      </c>
      <c r="I231" s="11">
        <f t="shared" ca="1" si="29"/>
        <v>406</v>
      </c>
      <c r="J231" s="11">
        <f t="shared" ca="1" si="29"/>
        <v>734</v>
      </c>
      <c r="K231" s="11">
        <f t="shared" ca="1" si="29"/>
        <v>148</v>
      </c>
      <c r="L231" s="11">
        <f t="shared" ca="1" si="29"/>
        <v>356</v>
      </c>
      <c r="M231" s="11">
        <f t="shared" ca="1" si="29"/>
        <v>520</v>
      </c>
      <c r="N231" s="11">
        <f t="shared" ca="1" si="29"/>
        <v>743</v>
      </c>
      <c r="O231" s="11">
        <f t="shared" ca="1" si="29"/>
        <v>129</v>
      </c>
      <c r="P231" s="11">
        <f t="shared" ca="1" si="29"/>
        <v>210</v>
      </c>
      <c r="Q231" s="11">
        <f t="shared" ca="1" si="29"/>
        <v>180</v>
      </c>
      <c r="R231" s="11">
        <f t="shared" ca="1" si="29"/>
        <v>-36</v>
      </c>
      <c r="S231" s="11">
        <f t="shared" ca="1" si="29"/>
        <v>894</v>
      </c>
      <c r="T231" s="11">
        <f t="shared" ca="1" si="29"/>
        <v>819</v>
      </c>
      <c r="U231" s="11">
        <f ca="1">IF($B$9=1,AVERAGE(Tabla1[[#This Row],[OCT]:[DIC]]),IF($B$9=2,AVERAGE(Tabla1[[#This Row],[JUL]:[DIC]]),AVERAGE(Tabla1[[#This Row],[ENE]:[DIC]])))</f>
        <v>559</v>
      </c>
      <c r="V231" s="11">
        <f ca="1">+Tabla1[[#This Row],[PROMEDIO VENTA (UNDS)]]/30</f>
        <v>18.633333333333333</v>
      </c>
      <c r="W231" s="11">
        <f ca="1">+Tabla1[[#This Row],[VENTA POR DÍA]]*Tabla1[[#This Row],[LEAD TIME (Días)]]</f>
        <v>74.533333333333331</v>
      </c>
      <c r="X231" s="11" t="str">
        <f>IF(Tabla1[[#This Row],[ABC]]="C","A PEDIDO","STOCK")</f>
        <v>STOCK</v>
      </c>
      <c r="Y231" s="11">
        <f ca="1">IF(Tabla1[[#This Row],[ABC]]="C",0,ROUNDUP(VLOOKUP(Tabla1[[#This Row],[ABC]],$F$11:$J$12,MATCH(Y$15,$F$10:$J$10,0),0)*Tabla1[[#This Row],[VENTA POR DÍA]],0))</f>
        <v>175</v>
      </c>
      <c r="Z231" s="11">
        <f ca="1">IF(Tabla1[[#This Row],[ABC]]="C",0,ROUNDUP(VLOOKUP(Tabla1[[#This Row],[ABC]],$F$11:$J$12,MATCH(Z$15,$F$10:$J$10,0),0)*Tabla1[[#This Row],[VENTA POR DÍA]],0))</f>
        <v>425</v>
      </c>
    </row>
    <row r="232" spans="2:26" x14ac:dyDescent="0.2">
      <c r="B232" s="2">
        <v>362727</v>
      </c>
      <c r="C232" s="2" t="s">
        <v>400</v>
      </c>
      <c r="D232" s="2" t="s">
        <v>5</v>
      </c>
      <c r="E232" s="3" t="s">
        <v>6</v>
      </c>
      <c r="F232" s="16">
        <f t="shared" ca="1" si="26"/>
        <v>26</v>
      </c>
      <c r="G232" s="17">
        <f t="shared" ca="1" si="27"/>
        <v>26</v>
      </c>
      <c r="H232" s="36" t="str">
        <f>IFERROR(VLOOKUP(Tabla1[[#This Row],[COD PRODUCTO]],Tabla13[#All],9,0),"C")</f>
        <v>A</v>
      </c>
      <c r="I232" s="11">
        <f t="shared" ca="1" si="29"/>
        <v>30</v>
      </c>
      <c r="J232" s="11">
        <f t="shared" ca="1" si="29"/>
        <v>684</v>
      </c>
      <c r="K232" s="11">
        <f t="shared" ca="1" si="29"/>
        <v>116</v>
      </c>
      <c r="L232" s="11">
        <f t="shared" ca="1" si="29"/>
        <v>468</v>
      </c>
      <c r="M232" s="11">
        <f t="shared" ca="1" si="29"/>
        <v>157</v>
      </c>
      <c r="N232" s="11">
        <f t="shared" ca="1" si="29"/>
        <v>716</v>
      </c>
      <c r="O232" s="11">
        <f t="shared" ca="1" si="29"/>
        <v>133</v>
      </c>
      <c r="P232" s="11">
        <f t="shared" ca="1" si="29"/>
        <v>539</v>
      </c>
      <c r="Q232" s="11">
        <f t="shared" ca="1" si="29"/>
        <v>81</v>
      </c>
      <c r="R232" s="11">
        <f t="shared" ca="1" si="29"/>
        <v>241</v>
      </c>
      <c r="S232" s="11">
        <f t="shared" ca="1" si="29"/>
        <v>-9</v>
      </c>
      <c r="T232" s="11">
        <f t="shared" ca="1" si="29"/>
        <v>334</v>
      </c>
      <c r="U232" s="11">
        <f ca="1">IF($B$9=1,AVERAGE(Tabla1[[#This Row],[OCT]:[DIC]]),IF($B$9=2,AVERAGE(Tabla1[[#This Row],[JUL]:[DIC]]),AVERAGE(Tabla1[[#This Row],[ENE]:[DIC]])))</f>
        <v>188.66666666666666</v>
      </c>
      <c r="V232" s="11">
        <f ca="1">+Tabla1[[#This Row],[PROMEDIO VENTA (UNDS)]]/30</f>
        <v>6.2888888888888888</v>
      </c>
      <c r="W232" s="11">
        <f ca="1">+Tabla1[[#This Row],[VENTA POR DÍA]]*Tabla1[[#This Row],[LEAD TIME (Días)]]</f>
        <v>163.51111111111112</v>
      </c>
      <c r="X232" s="11" t="str">
        <f>IF(Tabla1[[#This Row],[ABC]]="C","A PEDIDO","STOCK")</f>
        <v>STOCK</v>
      </c>
      <c r="Y232" s="11">
        <f ca="1">IF(Tabla1[[#This Row],[ABC]]="C",0,ROUNDUP(VLOOKUP(Tabla1[[#This Row],[ABC]],$F$11:$J$12,MATCH(Y$15,$F$10:$J$10,0),0)*Tabla1[[#This Row],[VENTA POR DÍA]],0))</f>
        <v>19</v>
      </c>
      <c r="Z232" s="11">
        <f ca="1">IF(Tabla1[[#This Row],[ABC]]="C",0,ROUNDUP(VLOOKUP(Tabla1[[#This Row],[ABC]],$F$11:$J$12,MATCH(Z$15,$F$10:$J$10,0),0)*Tabla1[[#This Row],[VENTA POR DÍA]],0))</f>
        <v>184</v>
      </c>
    </row>
    <row r="233" spans="2:26" x14ac:dyDescent="0.2">
      <c r="B233" s="2">
        <v>362787</v>
      </c>
      <c r="C233" s="2" t="s">
        <v>401</v>
      </c>
      <c r="D233" s="2" t="s">
        <v>5</v>
      </c>
      <c r="E233" s="3" t="s">
        <v>6</v>
      </c>
      <c r="F233" s="16">
        <f t="shared" ca="1" si="26"/>
        <v>36</v>
      </c>
      <c r="G233" s="17">
        <f t="shared" ca="1" si="27"/>
        <v>19</v>
      </c>
      <c r="H233" s="36" t="str">
        <f>IFERROR(VLOOKUP(Tabla1[[#This Row],[COD PRODUCTO]],Tabla13[#All],9,0),"C")</f>
        <v>A</v>
      </c>
      <c r="I233" s="11">
        <f t="shared" ca="1" si="29"/>
        <v>-100</v>
      </c>
      <c r="J233" s="11">
        <f t="shared" ca="1" si="29"/>
        <v>821</v>
      </c>
      <c r="K233" s="11">
        <f t="shared" ca="1" si="29"/>
        <v>749</v>
      </c>
      <c r="L233" s="11">
        <f t="shared" ca="1" si="29"/>
        <v>430</v>
      </c>
      <c r="M233" s="11">
        <f t="shared" ca="1" si="29"/>
        <v>955</v>
      </c>
      <c r="N233" s="11">
        <f t="shared" ca="1" si="29"/>
        <v>561</v>
      </c>
      <c r="O233" s="11">
        <f t="shared" ca="1" si="29"/>
        <v>78</v>
      </c>
      <c r="P233" s="11">
        <f t="shared" ca="1" si="29"/>
        <v>599</v>
      </c>
      <c r="Q233" s="11">
        <f t="shared" ca="1" si="29"/>
        <v>281</v>
      </c>
      <c r="R233" s="11">
        <f t="shared" ca="1" si="29"/>
        <v>868</v>
      </c>
      <c r="S233" s="11">
        <f t="shared" ca="1" si="29"/>
        <v>842</v>
      </c>
      <c r="T233" s="11">
        <f t="shared" ca="1" si="29"/>
        <v>956</v>
      </c>
      <c r="U233" s="11">
        <f ca="1">IF($B$9=1,AVERAGE(Tabla1[[#This Row],[OCT]:[DIC]]),IF($B$9=2,AVERAGE(Tabla1[[#This Row],[JUL]:[DIC]]),AVERAGE(Tabla1[[#This Row],[ENE]:[DIC]])))</f>
        <v>888.66666666666663</v>
      </c>
      <c r="V233" s="11">
        <f ca="1">+Tabla1[[#This Row],[PROMEDIO VENTA (UNDS)]]/30</f>
        <v>29.62222222222222</v>
      </c>
      <c r="W233" s="11">
        <f ca="1">+Tabla1[[#This Row],[VENTA POR DÍA]]*Tabla1[[#This Row],[LEAD TIME (Días)]]</f>
        <v>562.82222222222219</v>
      </c>
      <c r="X233" s="11" t="str">
        <f>IF(Tabla1[[#This Row],[ABC]]="C","A PEDIDO","STOCK")</f>
        <v>STOCK</v>
      </c>
      <c r="Y233" s="11">
        <f ca="1">IF(Tabla1[[#This Row],[ABC]]="C",0,ROUNDUP(VLOOKUP(Tabla1[[#This Row],[ABC]],$F$11:$J$12,MATCH(Y$15,$F$10:$J$10,0),0)*Tabla1[[#This Row],[VENTA POR DÍA]],0))</f>
        <v>89</v>
      </c>
      <c r="Z233" s="11">
        <f ca="1">IF(Tabla1[[#This Row],[ABC]]="C",0,ROUNDUP(VLOOKUP(Tabla1[[#This Row],[ABC]],$F$11:$J$12,MATCH(Z$15,$F$10:$J$10,0),0)*Tabla1[[#This Row],[VENTA POR DÍA]],0))</f>
        <v>865</v>
      </c>
    </row>
    <row r="234" spans="2:26" x14ac:dyDescent="0.2">
      <c r="B234" s="2">
        <v>362797</v>
      </c>
      <c r="C234" s="2" t="s">
        <v>402</v>
      </c>
      <c r="D234" s="2" t="s">
        <v>5</v>
      </c>
      <c r="E234" s="3" t="s">
        <v>6</v>
      </c>
      <c r="F234" s="16">
        <f t="shared" ca="1" si="26"/>
        <v>30</v>
      </c>
      <c r="G234" s="17">
        <f t="shared" ca="1" si="27"/>
        <v>12</v>
      </c>
      <c r="H234" s="36" t="str">
        <f>IFERROR(VLOOKUP(Tabla1[[#This Row],[COD PRODUCTO]],Tabla13[#All],9,0),"C")</f>
        <v>A</v>
      </c>
      <c r="I234" s="11">
        <f t="shared" ca="1" si="29"/>
        <v>583</v>
      </c>
      <c r="J234" s="11">
        <f t="shared" ca="1" si="29"/>
        <v>808</v>
      </c>
      <c r="K234" s="11">
        <f t="shared" ca="1" si="29"/>
        <v>763</v>
      </c>
      <c r="L234" s="11">
        <f t="shared" ca="1" si="29"/>
        <v>585</v>
      </c>
      <c r="M234" s="11">
        <f t="shared" ca="1" si="29"/>
        <v>558</v>
      </c>
      <c r="N234" s="11">
        <f t="shared" ca="1" si="29"/>
        <v>850</v>
      </c>
      <c r="O234" s="11">
        <f t="shared" ca="1" si="29"/>
        <v>746</v>
      </c>
      <c r="P234" s="11">
        <f t="shared" ca="1" si="29"/>
        <v>503</v>
      </c>
      <c r="Q234" s="11">
        <f t="shared" ca="1" si="29"/>
        <v>642</v>
      </c>
      <c r="R234" s="11">
        <f t="shared" ca="1" si="29"/>
        <v>918</v>
      </c>
      <c r="S234" s="11">
        <f t="shared" ca="1" si="29"/>
        <v>196</v>
      </c>
      <c r="T234" s="11">
        <f t="shared" ca="1" si="29"/>
        <v>486</v>
      </c>
      <c r="U234" s="11">
        <f ca="1">IF($B$9=1,AVERAGE(Tabla1[[#This Row],[OCT]:[DIC]]),IF($B$9=2,AVERAGE(Tabla1[[#This Row],[JUL]:[DIC]]),AVERAGE(Tabla1[[#This Row],[ENE]:[DIC]])))</f>
        <v>533.33333333333337</v>
      </c>
      <c r="V234" s="11">
        <f ca="1">+Tabla1[[#This Row],[PROMEDIO VENTA (UNDS)]]/30</f>
        <v>17.777777777777779</v>
      </c>
      <c r="W234" s="11">
        <f ca="1">+Tabla1[[#This Row],[VENTA POR DÍA]]*Tabla1[[#This Row],[LEAD TIME (Días)]]</f>
        <v>213.33333333333334</v>
      </c>
      <c r="X234" s="11" t="str">
        <f>IF(Tabla1[[#This Row],[ABC]]="C","A PEDIDO","STOCK")</f>
        <v>STOCK</v>
      </c>
      <c r="Y234" s="11">
        <f ca="1">IF(Tabla1[[#This Row],[ABC]]="C",0,ROUNDUP(VLOOKUP(Tabla1[[#This Row],[ABC]],$F$11:$J$12,MATCH(Y$15,$F$10:$J$10,0),0)*Tabla1[[#This Row],[VENTA POR DÍA]],0))</f>
        <v>53</v>
      </c>
      <c r="Z234" s="11">
        <f ca="1">IF(Tabla1[[#This Row],[ABC]]="C",0,ROUNDUP(VLOOKUP(Tabla1[[#This Row],[ABC]],$F$11:$J$12,MATCH(Z$15,$F$10:$J$10,0),0)*Tabla1[[#This Row],[VENTA POR DÍA]],0))</f>
        <v>519</v>
      </c>
    </row>
    <row r="235" spans="2:26" x14ac:dyDescent="0.2">
      <c r="B235" s="2">
        <v>362709</v>
      </c>
      <c r="C235" s="2" t="s">
        <v>403</v>
      </c>
      <c r="D235" s="2" t="s">
        <v>5</v>
      </c>
      <c r="E235" s="3" t="s">
        <v>6</v>
      </c>
      <c r="F235" s="16">
        <f t="shared" ca="1" si="26"/>
        <v>18</v>
      </c>
      <c r="G235" s="17">
        <f t="shared" ca="1" si="27"/>
        <v>15</v>
      </c>
      <c r="H235" s="36" t="str">
        <f>IFERROR(VLOOKUP(Tabla1[[#This Row],[COD PRODUCTO]],Tabla13[#All],9,0),"C")</f>
        <v>C</v>
      </c>
      <c r="I235" s="11">
        <f t="shared" ca="1" si="29"/>
        <v>287</v>
      </c>
      <c r="J235" s="11">
        <f t="shared" ca="1" si="29"/>
        <v>507</v>
      </c>
      <c r="K235" s="11">
        <f t="shared" ca="1" si="29"/>
        <v>914</v>
      </c>
      <c r="L235" s="11">
        <f t="shared" ca="1" si="29"/>
        <v>331</v>
      </c>
      <c r="M235" s="11">
        <f t="shared" ca="1" si="29"/>
        <v>459</v>
      </c>
      <c r="N235" s="11">
        <f t="shared" ca="1" si="29"/>
        <v>671</v>
      </c>
      <c r="O235" s="11">
        <f t="shared" ca="1" si="29"/>
        <v>427</v>
      </c>
      <c r="P235" s="11">
        <f t="shared" ca="1" si="29"/>
        <v>306</v>
      </c>
      <c r="Q235" s="11">
        <f t="shared" ca="1" si="29"/>
        <v>368</v>
      </c>
      <c r="R235" s="11">
        <f t="shared" ca="1" si="29"/>
        <v>644</v>
      </c>
      <c r="S235" s="11">
        <f t="shared" ca="1" si="29"/>
        <v>338</v>
      </c>
      <c r="T235" s="11">
        <f t="shared" ca="1" si="29"/>
        <v>117</v>
      </c>
      <c r="U235" s="11">
        <f ca="1">IF($B$9=1,AVERAGE(Tabla1[[#This Row],[OCT]:[DIC]]),IF($B$9=2,AVERAGE(Tabla1[[#This Row],[JUL]:[DIC]]),AVERAGE(Tabla1[[#This Row],[ENE]:[DIC]])))</f>
        <v>366.33333333333331</v>
      </c>
      <c r="V235" s="11">
        <f ca="1">+Tabla1[[#This Row],[PROMEDIO VENTA (UNDS)]]/30</f>
        <v>12.21111111111111</v>
      </c>
      <c r="W235" s="11">
        <f ca="1">+Tabla1[[#This Row],[VENTA POR DÍA]]*Tabla1[[#This Row],[LEAD TIME (Días)]]</f>
        <v>183.16666666666666</v>
      </c>
      <c r="X235" s="11" t="str">
        <f>IF(Tabla1[[#This Row],[ABC]]="C","A PEDIDO","STOCK")</f>
        <v>A PEDIDO</v>
      </c>
      <c r="Y235" s="11">
        <f>IF(Tabla1[[#This Row],[ABC]]="C",0,ROUNDUP(VLOOKUP(Tabla1[[#This Row],[ABC]],$F$11:$J$12,MATCH(Y$15,$F$10:$J$10,0),0)*Tabla1[[#This Row],[VENTA POR DÍA]],0))</f>
        <v>0</v>
      </c>
      <c r="Z235" s="11">
        <f>IF(Tabla1[[#This Row],[ABC]]="C",0,ROUNDUP(VLOOKUP(Tabla1[[#This Row],[ABC]],$F$11:$J$12,MATCH(Z$15,$F$10:$J$10,0),0)*Tabla1[[#This Row],[VENTA POR DÍA]],0))</f>
        <v>0</v>
      </c>
    </row>
    <row r="236" spans="2:26" x14ac:dyDescent="0.2">
      <c r="B236" s="2">
        <v>362712</v>
      </c>
      <c r="C236" s="2" t="s">
        <v>404</v>
      </c>
      <c r="D236" s="2" t="s">
        <v>5</v>
      </c>
      <c r="E236" s="3" t="s">
        <v>6</v>
      </c>
      <c r="F236" s="16">
        <f t="shared" ca="1" si="26"/>
        <v>22</v>
      </c>
      <c r="G236" s="17">
        <f t="shared" ca="1" si="27"/>
        <v>21</v>
      </c>
      <c r="H236" s="36" t="str">
        <f>IFERROR(VLOOKUP(Tabla1[[#This Row],[COD PRODUCTO]],Tabla13[#All],9,0),"C")</f>
        <v>B</v>
      </c>
      <c r="I236" s="11">
        <f t="shared" ref="I236:T245" ca="1" si="30">RANDBETWEEN(-100,1000)</f>
        <v>620</v>
      </c>
      <c r="J236" s="11">
        <f t="shared" ca="1" si="30"/>
        <v>559</v>
      </c>
      <c r="K236" s="11">
        <f t="shared" ca="1" si="30"/>
        <v>863</v>
      </c>
      <c r="L236" s="11">
        <f t="shared" ca="1" si="30"/>
        <v>-18</v>
      </c>
      <c r="M236" s="11">
        <f t="shared" ca="1" si="30"/>
        <v>848</v>
      </c>
      <c r="N236" s="11">
        <f t="shared" ca="1" si="30"/>
        <v>434</v>
      </c>
      <c r="O236" s="11">
        <f t="shared" ca="1" si="30"/>
        <v>491</v>
      </c>
      <c r="P236" s="11">
        <f t="shared" ca="1" si="30"/>
        <v>394</v>
      </c>
      <c r="Q236" s="11">
        <f t="shared" ca="1" si="30"/>
        <v>-85</v>
      </c>
      <c r="R236" s="11">
        <f t="shared" ca="1" si="30"/>
        <v>486</v>
      </c>
      <c r="S236" s="11">
        <f t="shared" ca="1" si="30"/>
        <v>275</v>
      </c>
      <c r="T236" s="11">
        <f t="shared" ca="1" si="30"/>
        <v>246</v>
      </c>
      <c r="U236" s="11">
        <f ca="1">IF($B$9=1,AVERAGE(Tabla1[[#This Row],[OCT]:[DIC]]),IF($B$9=2,AVERAGE(Tabla1[[#This Row],[JUL]:[DIC]]),AVERAGE(Tabla1[[#This Row],[ENE]:[DIC]])))</f>
        <v>335.66666666666669</v>
      </c>
      <c r="V236" s="11">
        <f ca="1">+Tabla1[[#This Row],[PROMEDIO VENTA (UNDS)]]/30</f>
        <v>11.18888888888889</v>
      </c>
      <c r="W236" s="11">
        <f ca="1">+Tabla1[[#This Row],[VENTA POR DÍA]]*Tabla1[[#This Row],[LEAD TIME (Días)]]</f>
        <v>234.9666666666667</v>
      </c>
      <c r="X236" s="11" t="str">
        <f>IF(Tabla1[[#This Row],[ABC]]="C","A PEDIDO","STOCK")</f>
        <v>STOCK</v>
      </c>
      <c r="Y236" s="11">
        <f ca="1">IF(Tabla1[[#This Row],[ABC]]="C",0,ROUNDUP(VLOOKUP(Tabla1[[#This Row],[ABC]],$F$11:$J$12,MATCH(Y$15,$F$10:$J$10,0),0)*Tabla1[[#This Row],[VENTA POR DÍA]],0))</f>
        <v>105</v>
      </c>
      <c r="Z236" s="11">
        <f ca="1">IF(Tabla1[[#This Row],[ABC]]="C",0,ROUNDUP(VLOOKUP(Tabla1[[#This Row],[ABC]],$F$11:$J$12,MATCH(Z$15,$F$10:$J$10,0),0)*Tabla1[[#This Row],[VENTA POR DÍA]],0))</f>
        <v>255</v>
      </c>
    </row>
    <row r="237" spans="2:26" x14ac:dyDescent="0.2">
      <c r="B237" s="2">
        <v>362726</v>
      </c>
      <c r="C237" s="2" t="s">
        <v>267</v>
      </c>
      <c r="D237" s="2" t="s">
        <v>5</v>
      </c>
      <c r="E237" s="3" t="s">
        <v>6</v>
      </c>
      <c r="F237" s="16">
        <f t="shared" ca="1" si="26"/>
        <v>23</v>
      </c>
      <c r="G237" s="17">
        <f t="shared" ca="1" si="27"/>
        <v>17</v>
      </c>
      <c r="H237" s="36" t="str">
        <f>IFERROR(VLOOKUP(Tabla1[[#This Row],[COD PRODUCTO]],Tabla13[#All],9,0),"C")</f>
        <v>C</v>
      </c>
      <c r="I237" s="11">
        <f t="shared" ca="1" si="30"/>
        <v>66</v>
      </c>
      <c r="J237" s="11">
        <f t="shared" ca="1" si="30"/>
        <v>140</v>
      </c>
      <c r="K237" s="11">
        <f t="shared" ca="1" si="30"/>
        <v>922</v>
      </c>
      <c r="L237" s="11">
        <f t="shared" ca="1" si="30"/>
        <v>538</v>
      </c>
      <c r="M237" s="11">
        <f t="shared" ca="1" si="30"/>
        <v>450</v>
      </c>
      <c r="N237" s="11">
        <f t="shared" ca="1" si="30"/>
        <v>125</v>
      </c>
      <c r="O237" s="11">
        <f t="shared" ca="1" si="30"/>
        <v>351</v>
      </c>
      <c r="P237" s="11">
        <f t="shared" ca="1" si="30"/>
        <v>593</v>
      </c>
      <c r="Q237" s="11">
        <f t="shared" ca="1" si="30"/>
        <v>516</v>
      </c>
      <c r="R237" s="11">
        <f t="shared" ca="1" si="30"/>
        <v>661</v>
      </c>
      <c r="S237" s="11">
        <f t="shared" ca="1" si="30"/>
        <v>953</v>
      </c>
      <c r="T237" s="11">
        <f t="shared" ca="1" si="30"/>
        <v>820</v>
      </c>
      <c r="U237" s="11">
        <f ca="1">IF($B$9=1,AVERAGE(Tabla1[[#This Row],[OCT]:[DIC]]),IF($B$9=2,AVERAGE(Tabla1[[#This Row],[JUL]:[DIC]]),AVERAGE(Tabla1[[#This Row],[ENE]:[DIC]])))</f>
        <v>811.33333333333337</v>
      </c>
      <c r="V237" s="11">
        <f ca="1">+Tabla1[[#This Row],[PROMEDIO VENTA (UNDS)]]/30</f>
        <v>27.044444444444444</v>
      </c>
      <c r="W237" s="11">
        <f ca="1">+Tabla1[[#This Row],[VENTA POR DÍA]]*Tabla1[[#This Row],[LEAD TIME (Días)]]</f>
        <v>459.75555555555553</v>
      </c>
      <c r="X237" s="11" t="str">
        <f>IF(Tabla1[[#This Row],[ABC]]="C","A PEDIDO","STOCK")</f>
        <v>A PEDIDO</v>
      </c>
      <c r="Y237" s="11">
        <f>IF(Tabla1[[#This Row],[ABC]]="C",0,ROUNDUP(VLOOKUP(Tabla1[[#This Row],[ABC]],$F$11:$J$12,MATCH(Y$15,$F$10:$J$10,0),0)*Tabla1[[#This Row],[VENTA POR DÍA]],0))</f>
        <v>0</v>
      </c>
      <c r="Z237" s="11">
        <f>IF(Tabla1[[#This Row],[ABC]]="C",0,ROUNDUP(VLOOKUP(Tabla1[[#This Row],[ABC]],$F$11:$J$12,MATCH(Z$15,$F$10:$J$10,0),0)*Tabla1[[#This Row],[VENTA POR DÍA]],0))</f>
        <v>0</v>
      </c>
    </row>
    <row r="238" spans="2:26" x14ac:dyDescent="0.2">
      <c r="B238" s="2">
        <v>362786</v>
      </c>
      <c r="C238" s="2" t="s">
        <v>415</v>
      </c>
      <c r="D238" s="2" t="s">
        <v>5</v>
      </c>
      <c r="E238" s="3" t="s">
        <v>6</v>
      </c>
      <c r="F238" s="16">
        <f t="shared" ca="1" si="26"/>
        <v>33</v>
      </c>
      <c r="G238" s="17">
        <f t="shared" ca="1" si="27"/>
        <v>4</v>
      </c>
      <c r="H238" s="36" t="str">
        <f>IFERROR(VLOOKUP(Tabla1[[#This Row],[COD PRODUCTO]],Tabla13[#All],9,0),"C")</f>
        <v>B</v>
      </c>
      <c r="I238" s="11">
        <f t="shared" ca="1" si="30"/>
        <v>950</v>
      </c>
      <c r="J238" s="11">
        <f t="shared" ca="1" si="30"/>
        <v>471</v>
      </c>
      <c r="K238" s="11">
        <f t="shared" ca="1" si="30"/>
        <v>200</v>
      </c>
      <c r="L238" s="11">
        <f t="shared" ca="1" si="30"/>
        <v>113</v>
      </c>
      <c r="M238" s="11">
        <f t="shared" ca="1" si="30"/>
        <v>232</v>
      </c>
      <c r="N238" s="11">
        <f t="shared" ca="1" si="30"/>
        <v>104</v>
      </c>
      <c r="O238" s="11">
        <f t="shared" ca="1" si="30"/>
        <v>395</v>
      </c>
      <c r="P238" s="11">
        <f t="shared" ca="1" si="30"/>
        <v>89</v>
      </c>
      <c r="Q238" s="11">
        <f t="shared" ca="1" si="30"/>
        <v>71</v>
      </c>
      <c r="R238" s="11">
        <f t="shared" ca="1" si="30"/>
        <v>516</v>
      </c>
      <c r="S238" s="11">
        <f t="shared" ca="1" si="30"/>
        <v>220</v>
      </c>
      <c r="T238" s="11">
        <f t="shared" ca="1" si="30"/>
        <v>-10</v>
      </c>
      <c r="U238" s="11">
        <f ca="1">IF($B$9=1,AVERAGE(Tabla1[[#This Row],[OCT]:[DIC]]),IF($B$9=2,AVERAGE(Tabla1[[#This Row],[JUL]:[DIC]]),AVERAGE(Tabla1[[#This Row],[ENE]:[DIC]])))</f>
        <v>242</v>
      </c>
      <c r="V238" s="11">
        <f ca="1">+Tabla1[[#This Row],[PROMEDIO VENTA (UNDS)]]/30</f>
        <v>8.0666666666666664</v>
      </c>
      <c r="W238" s="11">
        <f ca="1">+Tabla1[[#This Row],[VENTA POR DÍA]]*Tabla1[[#This Row],[LEAD TIME (Días)]]</f>
        <v>32.266666666666666</v>
      </c>
      <c r="X238" s="11" t="str">
        <f>IF(Tabla1[[#This Row],[ABC]]="C","A PEDIDO","STOCK")</f>
        <v>STOCK</v>
      </c>
      <c r="Y238" s="11">
        <f ca="1">IF(Tabla1[[#This Row],[ABC]]="C",0,ROUNDUP(VLOOKUP(Tabla1[[#This Row],[ABC]],$F$11:$J$12,MATCH(Y$15,$F$10:$J$10,0),0)*Tabla1[[#This Row],[VENTA POR DÍA]],0))</f>
        <v>76</v>
      </c>
      <c r="Z238" s="11">
        <f ca="1">IF(Tabla1[[#This Row],[ABC]]="C",0,ROUNDUP(VLOOKUP(Tabla1[[#This Row],[ABC]],$F$11:$J$12,MATCH(Z$15,$F$10:$J$10,0),0)*Tabla1[[#This Row],[VENTA POR DÍA]],0))</f>
        <v>184</v>
      </c>
    </row>
    <row r="239" spans="2:26" x14ac:dyDescent="0.2">
      <c r="B239" s="2">
        <v>348480</v>
      </c>
      <c r="C239" s="2" t="s">
        <v>418</v>
      </c>
      <c r="D239" s="2" t="s">
        <v>5</v>
      </c>
      <c r="E239" s="3" t="s">
        <v>6</v>
      </c>
      <c r="F239" s="16">
        <f t="shared" ca="1" si="26"/>
        <v>34</v>
      </c>
      <c r="G239" s="17">
        <f t="shared" ca="1" si="27"/>
        <v>18</v>
      </c>
      <c r="H239" s="36" t="str">
        <f>IFERROR(VLOOKUP(Tabla1[[#This Row],[COD PRODUCTO]],Tabla13[#All],9,0),"C")</f>
        <v>C</v>
      </c>
      <c r="I239" s="11">
        <f t="shared" ca="1" si="30"/>
        <v>361</v>
      </c>
      <c r="J239" s="11">
        <f t="shared" ca="1" si="30"/>
        <v>840</v>
      </c>
      <c r="K239" s="11">
        <f t="shared" ca="1" si="30"/>
        <v>507</v>
      </c>
      <c r="L239" s="11">
        <f t="shared" ca="1" si="30"/>
        <v>905</v>
      </c>
      <c r="M239" s="11">
        <f t="shared" ca="1" si="30"/>
        <v>310</v>
      </c>
      <c r="N239" s="11">
        <f t="shared" ca="1" si="30"/>
        <v>591</v>
      </c>
      <c r="O239" s="11">
        <f t="shared" ca="1" si="30"/>
        <v>944</v>
      </c>
      <c r="P239" s="11">
        <f t="shared" ca="1" si="30"/>
        <v>398</v>
      </c>
      <c r="Q239" s="11">
        <f t="shared" ca="1" si="30"/>
        <v>534</v>
      </c>
      <c r="R239" s="11">
        <f t="shared" ca="1" si="30"/>
        <v>379</v>
      </c>
      <c r="S239" s="11">
        <f t="shared" ca="1" si="30"/>
        <v>530</v>
      </c>
      <c r="T239" s="11">
        <f t="shared" ca="1" si="30"/>
        <v>790</v>
      </c>
      <c r="U239" s="11">
        <f ca="1">IF($B$9=1,AVERAGE(Tabla1[[#This Row],[OCT]:[DIC]]),IF($B$9=2,AVERAGE(Tabla1[[#This Row],[JUL]:[DIC]]),AVERAGE(Tabla1[[#This Row],[ENE]:[DIC]])))</f>
        <v>566.33333333333337</v>
      </c>
      <c r="V239" s="11">
        <f ca="1">+Tabla1[[#This Row],[PROMEDIO VENTA (UNDS)]]/30</f>
        <v>18.87777777777778</v>
      </c>
      <c r="W239" s="11">
        <f ca="1">+Tabla1[[#This Row],[VENTA POR DÍA]]*Tabla1[[#This Row],[LEAD TIME (Días)]]</f>
        <v>339.80000000000007</v>
      </c>
      <c r="X239" s="11" t="str">
        <f>IF(Tabla1[[#This Row],[ABC]]="C","A PEDIDO","STOCK")</f>
        <v>A PEDIDO</v>
      </c>
      <c r="Y239" s="11">
        <f>IF(Tabla1[[#This Row],[ABC]]="C",0,ROUNDUP(VLOOKUP(Tabla1[[#This Row],[ABC]],$F$11:$J$12,MATCH(Y$15,$F$10:$J$10,0),0)*Tabla1[[#This Row],[VENTA POR DÍA]],0))</f>
        <v>0</v>
      </c>
      <c r="Z239" s="11">
        <f>IF(Tabla1[[#This Row],[ABC]]="C",0,ROUNDUP(VLOOKUP(Tabla1[[#This Row],[ABC]],$F$11:$J$12,MATCH(Z$15,$F$10:$J$10,0),0)*Tabla1[[#This Row],[VENTA POR DÍA]],0))</f>
        <v>0</v>
      </c>
    </row>
    <row r="240" spans="2:26" x14ac:dyDescent="0.2">
      <c r="B240" s="2">
        <v>362796</v>
      </c>
      <c r="C240" s="2" t="s">
        <v>420</v>
      </c>
      <c r="D240" s="2" t="s">
        <v>5</v>
      </c>
      <c r="E240" s="3" t="s">
        <v>6</v>
      </c>
      <c r="F240" s="16">
        <f t="shared" ca="1" si="26"/>
        <v>26</v>
      </c>
      <c r="G240" s="17">
        <f t="shared" ca="1" si="27"/>
        <v>23</v>
      </c>
      <c r="H240" s="36" t="str">
        <f>IFERROR(VLOOKUP(Tabla1[[#This Row],[COD PRODUCTO]],Tabla13[#All],9,0),"C")</f>
        <v>B</v>
      </c>
      <c r="I240" s="11">
        <f t="shared" ca="1" si="30"/>
        <v>333</v>
      </c>
      <c r="J240" s="11">
        <f t="shared" ca="1" si="30"/>
        <v>530</v>
      </c>
      <c r="K240" s="11">
        <f t="shared" ca="1" si="30"/>
        <v>953</v>
      </c>
      <c r="L240" s="11">
        <f t="shared" ca="1" si="30"/>
        <v>989</v>
      </c>
      <c r="M240" s="11">
        <f t="shared" ca="1" si="30"/>
        <v>220</v>
      </c>
      <c r="N240" s="11">
        <f t="shared" ca="1" si="30"/>
        <v>9</v>
      </c>
      <c r="O240" s="11">
        <f t="shared" ca="1" si="30"/>
        <v>708</v>
      </c>
      <c r="P240" s="11">
        <f t="shared" ca="1" si="30"/>
        <v>479</v>
      </c>
      <c r="Q240" s="11">
        <f t="shared" ca="1" si="30"/>
        <v>366</v>
      </c>
      <c r="R240" s="11">
        <f t="shared" ca="1" si="30"/>
        <v>138</v>
      </c>
      <c r="S240" s="11">
        <f t="shared" ca="1" si="30"/>
        <v>366</v>
      </c>
      <c r="T240" s="11">
        <f t="shared" ca="1" si="30"/>
        <v>700</v>
      </c>
      <c r="U240" s="11">
        <f ca="1">IF($B$9=1,AVERAGE(Tabla1[[#This Row],[OCT]:[DIC]]),IF($B$9=2,AVERAGE(Tabla1[[#This Row],[JUL]:[DIC]]),AVERAGE(Tabla1[[#This Row],[ENE]:[DIC]])))</f>
        <v>401.33333333333331</v>
      </c>
      <c r="V240" s="11">
        <f ca="1">+Tabla1[[#This Row],[PROMEDIO VENTA (UNDS)]]/30</f>
        <v>13.377777777777776</v>
      </c>
      <c r="W240" s="11">
        <f ca="1">+Tabla1[[#This Row],[VENTA POR DÍA]]*Tabla1[[#This Row],[LEAD TIME (Días)]]</f>
        <v>307.68888888888887</v>
      </c>
      <c r="X240" s="11" t="str">
        <f>IF(Tabla1[[#This Row],[ABC]]="C","A PEDIDO","STOCK")</f>
        <v>STOCK</v>
      </c>
      <c r="Y240" s="11">
        <f ca="1">IF(Tabla1[[#This Row],[ABC]]="C",0,ROUNDUP(VLOOKUP(Tabla1[[#This Row],[ABC]],$F$11:$J$12,MATCH(Y$15,$F$10:$J$10,0),0)*Tabla1[[#This Row],[VENTA POR DÍA]],0))</f>
        <v>126</v>
      </c>
      <c r="Z240" s="11">
        <f ca="1">IF(Tabla1[[#This Row],[ABC]]="C",0,ROUNDUP(VLOOKUP(Tabla1[[#This Row],[ABC]],$F$11:$J$12,MATCH(Z$15,$F$10:$J$10,0),0)*Tabla1[[#This Row],[VENTA POR DÍA]],0))</f>
        <v>305</v>
      </c>
    </row>
    <row r="241" spans="2:26" x14ac:dyDescent="0.2">
      <c r="B241" s="2">
        <v>362800</v>
      </c>
      <c r="C241" s="2" t="s">
        <v>421</v>
      </c>
      <c r="D241" s="2" t="s">
        <v>5</v>
      </c>
      <c r="E241" s="3" t="s">
        <v>6</v>
      </c>
      <c r="F241" s="16">
        <f t="shared" ca="1" si="26"/>
        <v>18</v>
      </c>
      <c r="G241" s="17">
        <f t="shared" ca="1" si="27"/>
        <v>28</v>
      </c>
      <c r="H241" s="36" t="str">
        <f>IFERROR(VLOOKUP(Tabla1[[#This Row],[COD PRODUCTO]],Tabla13[#All],9,0),"C")</f>
        <v>B</v>
      </c>
      <c r="I241" s="11">
        <f t="shared" ca="1" si="30"/>
        <v>671</v>
      </c>
      <c r="J241" s="11">
        <f t="shared" ca="1" si="30"/>
        <v>160</v>
      </c>
      <c r="K241" s="11">
        <f t="shared" ca="1" si="30"/>
        <v>685</v>
      </c>
      <c r="L241" s="11">
        <f t="shared" ca="1" si="30"/>
        <v>875</v>
      </c>
      <c r="M241" s="11">
        <f t="shared" ca="1" si="30"/>
        <v>-16</v>
      </c>
      <c r="N241" s="11">
        <f t="shared" ca="1" si="30"/>
        <v>36</v>
      </c>
      <c r="O241" s="11">
        <f t="shared" ca="1" si="30"/>
        <v>919</v>
      </c>
      <c r="P241" s="11">
        <f t="shared" ca="1" si="30"/>
        <v>330</v>
      </c>
      <c r="Q241" s="11">
        <f t="shared" ca="1" si="30"/>
        <v>867</v>
      </c>
      <c r="R241" s="11">
        <f t="shared" ca="1" si="30"/>
        <v>898</v>
      </c>
      <c r="S241" s="11">
        <f t="shared" ca="1" si="30"/>
        <v>679</v>
      </c>
      <c r="T241" s="11">
        <f t="shared" ca="1" si="30"/>
        <v>425</v>
      </c>
      <c r="U241" s="11">
        <f ca="1">IF($B$9=1,AVERAGE(Tabla1[[#This Row],[OCT]:[DIC]]),IF($B$9=2,AVERAGE(Tabla1[[#This Row],[JUL]:[DIC]]),AVERAGE(Tabla1[[#This Row],[ENE]:[DIC]])))</f>
        <v>667.33333333333337</v>
      </c>
      <c r="V241" s="11">
        <f ca="1">+Tabla1[[#This Row],[PROMEDIO VENTA (UNDS)]]/30</f>
        <v>22.244444444444447</v>
      </c>
      <c r="W241" s="11">
        <f ca="1">+Tabla1[[#This Row],[VENTA POR DÍA]]*Tabla1[[#This Row],[LEAD TIME (Días)]]</f>
        <v>622.84444444444455</v>
      </c>
      <c r="X241" s="11" t="str">
        <f>IF(Tabla1[[#This Row],[ABC]]="C","A PEDIDO","STOCK")</f>
        <v>STOCK</v>
      </c>
      <c r="Y241" s="11">
        <f ca="1">IF(Tabla1[[#This Row],[ABC]]="C",0,ROUNDUP(VLOOKUP(Tabla1[[#This Row],[ABC]],$F$11:$J$12,MATCH(Y$15,$F$10:$J$10,0),0)*Tabla1[[#This Row],[VENTA POR DÍA]],0))</f>
        <v>209</v>
      </c>
      <c r="Z241" s="11">
        <f ca="1">IF(Tabla1[[#This Row],[ABC]]="C",0,ROUNDUP(VLOOKUP(Tabla1[[#This Row],[ABC]],$F$11:$J$12,MATCH(Z$15,$F$10:$J$10,0),0)*Tabla1[[#This Row],[VENTA POR DÍA]],0))</f>
        <v>507</v>
      </c>
    </row>
    <row r="242" spans="2:26" x14ac:dyDescent="0.2">
      <c r="B242" s="2">
        <v>362795</v>
      </c>
      <c r="C242" s="2" t="s">
        <v>422</v>
      </c>
      <c r="D242" s="2" t="s">
        <v>5</v>
      </c>
      <c r="E242" s="3" t="s">
        <v>6</v>
      </c>
      <c r="F242" s="16">
        <f t="shared" ca="1" si="26"/>
        <v>6</v>
      </c>
      <c r="G242" s="17">
        <f t="shared" ca="1" si="27"/>
        <v>26</v>
      </c>
      <c r="H242" s="36" t="str">
        <f>IFERROR(VLOOKUP(Tabla1[[#This Row],[COD PRODUCTO]],Tabla13[#All],9,0),"C")</f>
        <v>C</v>
      </c>
      <c r="I242" s="11">
        <f t="shared" ca="1" si="30"/>
        <v>534</v>
      </c>
      <c r="J242" s="11">
        <f t="shared" ca="1" si="30"/>
        <v>192</v>
      </c>
      <c r="K242" s="11">
        <f t="shared" ca="1" si="30"/>
        <v>-18</v>
      </c>
      <c r="L242" s="11">
        <f t="shared" ca="1" si="30"/>
        <v>39</v>
      </c>
      <c r="M242" s="11">
        <f t="shared" ca="1" si="30"/>
        <v>533</v>
      </c>
      <c r="N242" s="11">
        <f t="shared" ca="1" si="30"/>
        <v>770</v>
      </c>
      <c r="O242" s="11">
        <f t="shared" ca="1" si="30"/>
        <v>960</v>
      </c>
      <c r="P242" s="11">
        <f t="shared" ca="1" si="30"/>
        <v>230</v>
      </c>
      <c r="Q242" s="11">
        <f t="shared" ca="1" si="30"/>
        <v>590</v>
      </c>
      <c r="R242" s="11">
        <f t="shared" ca="1" si="30"/>
        <v>486</v>
      </c>
      <c r="S242" s="11">
        <f t="shared" ca="1" si="30"/>
        <v>517</v>
      </c>
      <c r="T242" s="11">
        <f t="shared" ca="1" si="30"/>
        <v>244</v>
      </c>
      <c r="U242" s="11">
        <f ca="1">IF($B$9=1,AVERAGE(Tabla1[[#This Row],[OCT]:[DIC]]),IF($B$9=2,AVERAGE(Tabla1[[#This Row],[JUL]:[DIC]]),AVERAGE(Tabla1[[#This Row],[ENE]:[DIC]])))</f>
        <v>415.66666666666669</v>
      </c>
      <c r="V242" s="11">
        <f ca="1">+Tabla1[[#This Row],[PROMEDIO VENTA (UNDS)]]/30</f>
        <v>13.855555555555556</v>
      </c>
      <c r="W242" s="11">
        <f ca="1">+Tabla1[[#This Row],[VENTA POR DÍA]]*Tabla1[[#This Row],[LEAD TIME (Días)]]</f>
        <v>360.24444444444447</v>
      </c>
      <c r="X242" s="11" t="str">
        <f>IF(Tabla1[[#This Row],[ABC]]="C","A PEDIDO","STOCK")</f>
        <v>A PEDIDO</v>
      </c>
      <c r="Y242" s="11">
        <f>IF(Tabla1[[#This Row],[ABC]]="C",0,ROUNDUP(VLOOKUP(Tabla1[[#This Row],[ABC]],$F$11:$J$12,MATCH(Y$15,$F$10:$J$10,0),0)*Tabla1[[#This Row],[VENTA POR DÍA]],0))</f>
        <v>0</v>
      </c>
      <c r="Z242" s="11">
        <f>IF(Tabla1[[#This Row],[ABC]]="C",0,ROUNDUP(VLOOKUP(Tabla1[[#This Row],[ABC]],$F$11:$J$12,MATCH(Z$15,$F$10:$J$10,0),0)*Tabla1[[#This Row],[VENTA POR DÍA]],0))</f>
        <v>0</v>
      </c>
    </row>
    <row r="243" spans="2:26" x14ac:dyDescent="0.2">
      <c r="B243" s="2">
        <v>362799</v>
      </c>
      <c r="C243" s="2" t="s">
        <v>423</v>
      </c>
      <c r="D243" s="2" t="s">
        <v>5</v>
      </c>
      <c r="E243" s="3" t="s">
        <v>6</v>
      </c>
      <c r="F243" s="16">
        <f t="shared" ca="1" si="26"/>
        <v>20</v>
      </c>
      <c r="G243" s="17">
        <f t="shared" ca="1" si="27"/>
        <v>16</v>
      </c>
      <c r="H243" s="36" t="str">
        <f>IFERROR(VLOOKUP(Tabla1[[#This Row],[COD PRODUCTO]],Tabla13[#All],9,0),"C")</f>
        <v>C</v>
      </c>
      <c r="I243" s="11">
        <f t="shared" ca="1" si="30"/>
        <v>422</v>
      </c>
      <c r="J243" s="11">
        <f t="shared" ca="1" si="30"/>
        <v>169</v>
      </c>
      <c r="K243" s="11">
        <f t="shared" ca="1" si="30"/>
        <v>361</v>
      </c>
      <c r="L243" s="11">
        <f t="shared" ca="1" si="30"/>
        <v>-23</v>
      </c>
      <c r="M243" s="11">
        <f t="shared" ca="1" si="30"/>
        <v>-18</v>
      </c>
      <c r="N243" s="11">
        <f t="shared" ca="1" si="30"/>
        <v>900</v>
      </c>
      <c r="O243" s="11">
        <f t="shared" ca="1" si="30"/>
        <v>935</v>
      </c>
      <c r="P243" s="11">
        <f t="shared" ca="1" si="30"/>
        <v>962</v>
      </c>
      <c r="Q243" s="11">
        <f t="shared" ca="1" si="30"/>
        <v>120</v>
      </c>
      <c r="R243" s="11">
        <f t="shared" ca="1" si="30"/>
        <v>464</v>
      </c>
      <c r="S243" s="11">
        <f t="shared" ca="1" si="30"/>
        <v>666</v>
      </c>
      <c r="T243" s="11">
        <f t="shared" ca="1" si="30"/>
        <v>-49</v>
      </c>
      <c r="U243" s="11">
        <f ca="1">IF($B$9=1,AVERAGE(Tabla1[[#This Row],[OCT]:[DIC]]),IF($B$9=2,AVERAGE(Tabla1[[#This Row],[JUL]:[DIC]]),AVERAGE(Tabla1[[#This Row],[ENE]:[DIC]])))</f>
        <v>360.33333333333331</v>
      </c>
      <c r="V243" s="11">
        <f ca="1">+Tabla1[[#This Row],[PROMEDIO VENTA (UNDS)]]/30</f>
        <v>12.011111111111111</v>
      </c>
      <c r="W243" s="11">
        <f ca="1">+Tabla1[[#This Row],[VENTA POR DÍA]]*Tabla1[[#This Row],[LEAD TIME (Días)]]</f>
        <v>192.17777777777778</v>
      </c>
      <c r="X243" s="11" t="str">
        <f>IF(Tabla1[[#This Row],[ABC]]="C","A PEDIDO","STOCK")</f>
        <v>A PEDIDO</v>
      </c>
      <c r="Y243" s="11">
        <f>IF(Tabla1[[#This Row],[ABC]]="C",0,ROUNDUP(VLOOKUP(Tabla1[[#This Row],[ABC]],$F$11:$J$12,MATCH(Y$15,$F$10:$J$10,0),0)*Tabla1[[#This Row],[VENTA POR DÍA]],0))</f>
        <v>0</v>
      </c>
      <c r="Z243" s="11">
        <f>IF(Tabla1[[#This Row],[ABC]]="C",0,ROUNDUP(VLOOKUP(Tabla1[[#This Row],[ABC]],$F$11:$J$12,MATCH(Z$15,$F$10:$J$10,0),0)*Tabla1[[#This Row],[VENTA POR DÍA]],0))</f>
        <v>0</v>
      </c>
    </row>
    <row r="244" spans="2:26" x14ac:dyDescent="0.2">
      <c r="B244" s="2">
        <v>362802</v>
      </c>
      <c r="C244" s="2" t="s">
        <v>424</v>
      </c>
      <c r="D244" s="2" t="s">
        <v>5</v>
      </c>
      <c r="E244" s="3" t="s">
        <v>6</v>
      </c>
      <c r="F244" s="16">
        <f t="shared" ca="1" si="26"/>
        <v>31</v>
      </c>
      <c r="G244" s="17">
        <f t="shared" ca="1" si="27"/>
        <v>6</v>
      </c>
      <c r="H244" s="36" t="str">
        <f>IFERROR(VLOOKUP(Tabla1[[#This Row],[COD PRODUCTO]],Tabla13[#All],9,0),"C")</f>
        <v>A</v>
      </c>
      <c r="I244" s="11">
        <f t="shared" ca="1" si="30"/>
        <v>961</v>
      </c>
      <c r="J244" s="11">
        <f t="shared" ca="1" si="30"/>
        <v>172</v>
      </c>
      <c r="K244" s="11">
        <f t="shared" ca="1" si="30"/>
        <v>667</v>
      </c>
      <c r="L244" s="11">
        <f t="shared" ca="1" si="30"/>
        <v>-19</v>
      </c>
      <c r="M244" s="11">
        <f t="shared" ca="1" si="30"/>
        <v>485</v>
      </c>
      <c r="N244" s="11">
        <f t="shared" ca="1" si="30"/>
        <v>981</v>
      </c>
      <c r="O244" s="11">
        <f t="shared" ca="1" si="30"/>
        <v>-63</v>
      </c>
      <c r="P244" s="11">
        <f t="shared" ca="1" si="30"/>
        <v>-70</v>
      </c>
      <c r="Q244" s="11">
        <f t="shared" ca="1" si="30"/>
        <v>985</v>
      </c>
      <c r="R244" s="11">
        <f t="shared" ca="1" si="30"/>
        <v>878</v>
      </c>
      <c r="S244" s="11">
        <f t="shared" ca="1" si="30"/>
        <v>430</v>
      </c>
      <c r="T244" s="11">
        <f t="shared" ca="1" si="30"/>
        <v>406</v>
      </c>
      <c r="U244" s="11">
        <f ca="1">IF($B$9=1,AVERAGE(Tabla1[[#This Row],[OCT]:[DIC]]),IF($B$9=2,AVERAGE(Tabla1[[#This Row],[JUL]:[DIC]]),AVERAGE(Tabla1[[#This Row],[ENE]:[DIC]])))</f>
        <v>571.33333333333337</v>
      </c>
      <c r="V244" s="11">
        <f ca="1">+Tabla1[[#This Row],[PROMEDIO VENTA (UNDS)]]/30</f>
        <v>19.044444444444444</v>
      </c>
      <c r="W244" s="11">
        <f ca="1">+Tabla1[[#This Row],[VENTA POR DÍA]]*Tabla1[[#This Row],[LEAD TIME (Días)]]</f>
        <v>114.26666666666667</v>
      </c>
      <c r="X244" s="11" t="str">
        <f>IF(Tabla1[[#This Row],[ABC]]="C","A PEDIDO","STOCK")</f>
        <v>STOCK</v>
      </c>
      <c r="Y244" s="11">
        <f ca="1">IF(Tabla1[[#This Row],[ABC]]="C",0,ROUNDUP(VLOOKUP(Tabla1[[#This Row],[ABC]],$F$11:$J$12,MATCH(Y$15,$F$10:$J$10,0),0)*Tabla1[[#This Row],[VENTA POR DÍA]],0))</f>
        <v>57</v>
      </c>
      <c r="Z244" s="11">
        <f ca="1">IF(Tabla1[[#This Row],[ABC]]="C",0,ROUNDUP(VLOOKUP(Tabla1[[#This Row],[ABC]],$F$11:$J$12,MATCH(Z$15,$F$10:$J$10,0),0)*Tabla1[[#This Row],[VENTA POR DÍA]],0))</f>
        <v>556</v>
      </c>
    </row>
    <row r="245" spans="2:26" x14ac:dyDescent="0.2">
      <c r="B245" s="2">
        <v>362794</v>
      </c>
      <c r="C245" s="2" t="s">
        <v>425</v>
      </c>
      <c r="D245" s="2" t="s">
        <v>5</v>
      </c>
      <c r="E245" s="3" t="s">
        <v>6</v>
      </c>
      <c r="F245" s="16">
        <f t="shared" ca="1" si="26"/>
        <v>29</v>
      </c>
      <c r="G245" s="17">
        <f t="shared" ca="1" si="27"/>
        <v>17</v>
      </c>
      <c r="H245" s="36" t="str">
        <f>IFERROR(VLOOKUP(Tabla1[[#This Row],[COD PRODUCTO]],Tabla13[#All],9,0),"C")</f>
        <v>C</v>
      </c>
      <c r="I245" s="11">
        <f t="shared" ca="1" si="30"/>
        <v>944</v>
      </c>
      <c r="J245" s="11">
        <f t="shared" ca="1" si="30"/>
        <v>430</v>
      </c>
      <c r="K245" s="11">
        <f t="shared" ca="1" si="30"/>
        <v>461</v>
      </c>
      <c r="L245" s="11">
        <f t="shared" ca="1" si="30"/>
        <v>221</v>
      </c>
      <c r="M245" s="11">
        <f t="shared" ca="1" si="30"/>
        <v>854</v>
      </c>
      <c r="N245" s="11">
        <f t="shared" ca="1" si="30"/>
        <v>453</v>
      </c>
      <c r="O245" s="11">
        <f t="shared" ca="1" si="30"/>
        <v>139</v>
      </c>
      <c r="P245" s="11">
        <f t="shared" ca="1" si="30"/>
        <v>151</v>
      </c>
      <c r="Q245" s="11">
        <f t="shared" ca="1" si="30"/>
        <v>-73</v>
      </c>
      <c r="R245" s="11">
        <f t="shared" ca="1" si="30"/>
        <v>908</v>
      </c>
      <c r="S245" s="11">
        <f t="shared" ca="1" si="30"/>
        <v>952</v>
      </c>
      <c r="T245" s="11">
        <f t="shared" ca="1" si="30"/>
        <v>862</v>
      </c>
      <c r="U245" s="11">
        <f ca="1">IF($B$9=1,AVERAGE(Tabla1[[#This Row],[OCT]:[DIC]]),IF($B$9=2,AVERAGE(Tabla1[[#This Row],[JUL]:[DIC]]),AVERAGE(Tabla1[[#This Row],[ENE]:[DIC]])))</f>
        <v>907.33333333333337</v>
      </c>
      <c r="V245" s="11">
        <f ca="1">+Tabla1[[#This Row],[PROMEDIO VENTA (UNDS)]]/30</f>
        <v>30.244444444444447</v>
      </c>
      <c r="W245" s="11">
        <f ca="1">+Tabla1[[#This Row],[VENTA POR DÍA]]*Tabla1[[#This Row],[LEAD TIME (Días)]]</f>
        <v>514.15555555555557</v>
      </c>
      <c r="X245" s="11" t="str">
        <f>IF(Tabla1[[#This Row],[ABC]]="C","A PEDIDO","STOCK")</f>
        <v>A PEDIDO</v>
      </c>
      <c r="Y245" s="11">
        <f>IF(Tabla1[[#This Row],[ABC]]="C",0,ROUNDUP(VLOOKUP(Tabla1[[#This Row],[ABC]],$F$11:$J$12,MATCH(Y$15,$F$10:$J$10,0),0)*Tabla1[[#This Row],[VENTA POR DÍA]],0))</f>
        <v>0</v>
      </c>
      <c r="Z245" s="11">
        <f>IF(Tabla1[[#This Row],[ABC]]="C",0,ROUNDUP(VLOOKUP(Tabla1[[#This Row],[ABC]],$F$11:$J$12,MATCH(Z$15,$F$10:$J$10,0),0)*Tabla1[[#This Row],[VENTA POR DÍA]],0))</f>
        <v>0</v>
      </c>
    </row>
    <row r="246" spans="2:26" x14ac:dyDescent="0.2">
      <c r="B246" s="2">
        <v>348876</v>
      </c>
      <c r="C246" s="2" t="s">
        <v>426</v>
      </c>
      <c r="D246" s="2" t="s">
        <v>5</v>
      </c>
      <c r="E246" s="3" t="s">
        <v>6</v>
      </c>
      <c r="F246" s="16">
        <f t="shared" ca="1" si="26"/>
        <v>46</v>
      </c>
      <c r="G246" s="17">
        <f t="shared" ca="1" si="27"/>
        <v>15</v>
      </c>
      <c r="H246" s="36" t="str">
        <f>IFERROR(VLOOKUP(Tabla1[[#This Row],[COD PRODUCTO]],Tabla13[#All],9,0),"C")</f>
        <v>B</v>
      </c>
      <c r="I246" s="11">
        <f t="shared" ref="I246:T255" ca="1" si="31">RANDBETWEEN(-100,1000)</f>
        <v>968</v>
      </c>
      <c r="J246" s="11">
        <f t="shared" ca="1" si="31"/>
        <v>100</v>
      </c>
      <c r="K246" s="11">
        <f t="shared" ca="1" si="31"/>
        <v>868</v>
      </c>
      <c r="L246" s="11">
        <f t="shared" ca="1" si="31"/>
        <v>213</v>
      </c>
      <c r="M246" s="11">
        <f t="shared" ca="1" si="31"/>
        <v>457</v>
      </c>
      <c r="N246" s="11">
        <f t="shared" ca="1" si="31"/>
        <v>-43</v>
      </c>
      <c r="O246" s="11">
        <f t="shared" ca="1" si="31"/>
        <v>774</v>
      </c>
      <c r="P246" s="11">
        <f t="shared" ca="1" si="31"/>
        <v>580</v>
      </c>
      <c r="Q246" s="11">
        <f t="shared" ca="1" si="31"/>
        <v>455</v>
      </c>
      <c r="R246" s="11">
        <f t="shared" ca="1" si="31"/>
        <v>512</v>
      </c>
      <c r="S246" s="11">
        <f t="shared" ca="1" si="31"/>
        <v>952</v>
      </c>
      <c r="T246" s="11">
        <f t="shared" ca="1" si="31"/>
        <v>606</v>
      </c>
      <c r="U246" s="11">
        <f ca="1">IF($B$9=1,AVERAGE(Tabla1[[#This Row],[OCT]:[DIC]]),IF($B$9=2,AVERAGE(Tabla1[[#This Row],[JUL]:[DIC]]),AVERAGE(Tabla1[[#This Row],[ENE]:[DIC]])))</f>
        <v>690</v>
      </c>
      <c r="V246" s="11">
        <f ca="1">+Tabla1[[#This Row],[PROMEDIO VENTA (UNDS)]]/30</f>
        <v>23</v>
      </c>
      <c r="W246" s="11">
        <f ca="1">+Tabla1[[#This Row],[VENTA POR DÍA]]*Tabla1[[#This Row],[LEAD TIME (Días)]]</f>
        <v>345</v>
      </c>
      <c r="X246" s="11" t="str">
        <f>IF(Tabla1[[#This Row],[ABC]]="C","A PEDIDO","STOCK")</f>
        <v>STOCK</v>
      </c>
      <c r="Y246" s="11">
        <f ca="1">IF(Tabla1[[#This Row],[ABC]]="C",0,ROUNDUP(VLOOKUP(Tabla1[[#This Row],[ABC]],$F$11:$J$12,MATCH(Y$15,$F$10:$J$10,0),0)*Tabla1[[#This Row],[VENTA POR DÍA]],0))</f>
        <v>216</v>
      </c>
      <c r="Z246" s="11">
        <f ca="1">IF(Tabla1[[#This Row],[ABC]]="C",0,ROUNDUP(VLOOKUP(Tabla1[[#This Row],[ABC]],$F$11:$J$12,MATCH(Z$15,$F$10:$J$10,0),0)*Tabla1[[#This Row],[VENTA POR DÍA]],0))</f>
        <v>524</v>
      </c>
    </row>
    <row r="247" spans="2:26" x14ac:dyDescent="0.2">
      <c r="B247" s="2">
        <v>348877</v>
      </c>
      <c r="C247" s="2" t="s">
        <v>427</v>
      </c>
      <c r="D247" s="2" t="s">
        <v>5</v>
      </c>
      <c r="E247" s="3" t="s">
        <v>6</v>
      </c>
      <c r="F247" s="16">
        <f t="shared" ca="1" si="26"/>
        <v>14</v>
      </c>
      <c r="G247" s="17">
        <f t="shared" ca="1" si="27"/>
        <v>11</v>
      </c>
      <c r="H247" s="36" t="str">
        <f>IFERROR(VLOOKUP(Tabla1[[#This Row],[COD PRODUCTO]],Tabla13[#All],9,0),"C")</f>
        <v>C</v>
      </c>
      <c r="I247" s="11">
        <f t="shared" ca="1" si="31"/>
        <v>394</v>
      </c>
      <c r="J247" s="11">
        <f t="shared" ca="1" si="31"/>
        <v>306</v>
      </c>
      <c r="K247" s="11">
        <f t="shared" ca="1" si="31"/>
        <v>-45</v>
      </c>
      <c r="L247" s="11">
        <f t="shared" ca="1" si="31"/>
        <v>344</v>
      </c>
      <c r="M247" s="11">
        <f t="shared" ca="1" si="31"/>
        <v>538</v>
      </c>
      <c r="N247" s="11">
        <f t="shared" ca="1" si="31"/>
        <v>393</v>
      </c>
      <c r="O247" s="11">
        <f t="shared" ca="1" si="31"/>
        <v>77</v>
      </c>
      <c r="P247" s="11">
        <f t="shared" ca="1" si="31"/>
        <v>850</v>
      </c>
      <c r="Q247" s="11">
        <f t="shared" ca="1" si="31"/>
        <v>651</v>
      </c>
      <c r="R247" s="11">
        <f t="shared" ca="1" si="31"/>
        <v>660</v>
      </c>
      <c r="S247" s="11">
        <f t="shared" ca="1" si="31"/>
        <v>235</v>
      </c>
      <c r="T247" s="11">
        <f t="shared" ca="1" si="31"/>
        <v>693</v>
      </c>
      <c r="U247" s="11">
        <f ca="1">IF($B$9=1,AVERAGE(Tabla1[[#This Row],[OCT]:[DIC]]),IF($B$9=2,AVERAGE(Tabla1[[#This Row],[JUL]:[DIC]]),AVERAGE(Tabla1[[#This Row],[ENE]:[DIC]])))</f>
        <v>529.33333333333337</v>
      </c>
      <c r="V247" s="11">
        <f ca="1">+Tabla1[[#This Row],[PROMEDIO VENTA (UNDS)]]/30</f>
        <v>17.644444444444446</v>
      </c>
      <c r="W247" s="11">
        <f ca="1">+Tabla1[[#This Row],[VENTA POR DÍA]]*Tabla1[[#This Row],[LEAD TIME (Días)]]</f>
        <v>194.0888888888889</v>
      </c>
      <c r="X247" s="11" t="str">
        <f>IF(Tabla1[[#This Row],[ABC]]="C","A PEDIDO","STOCK")</f>
        <v>A PEDIDO</v>
      </c>
      <c r="Y247" s="11">
        <f>IF(Tabla1[[#This Row],[ABC]]="C",0,ROUNDUP(VLOOKUP(Tabla1[[#This Row],[ABC]],$F$11:$J$12,MATCH(Y$15,$F$10:$J$10,0),0)*Tabla1[[#This Row],[VENTA POR DÍA]],0))</f>
        <v>0</v>
      </c>
      <c r="Z247" s="11">
        <f>IF(Tabla1[[#This Row],[ABC]]="C",0,ROUNDUP(VLOOKUP(Tabla1[[#This Row],[ABC]],$F$11:$J$12,MATCH(Z$15,$F$10:$J$10,0),0)*Tabla1[[#This Row],[VENTA POR DÍA]],0))</f>
        <v>0</v>
      </c>
    </row>
    <row r="248" spans="2:26" x14ac:dyDescent="0.2">
      <c r="B248" s="2">
        <v>348878</v>
      </c>
      <c r="C248" s="2" t="s">
        <v>428</v>
      </c>
      <c r="D248" s="2" t="s">
        <v>5</v>
      </c>
      <c r="E248" s="3" t="s">
        <v>6</v>
      </c>
      <c r="F248" s="16">
        <f t="shared" ca="1" si="26"/>
        <v>35</v>
      </c>
      <c r="G248" s="17">
        <f t="shared" ca="1" si="27"/>
        <v>10</v>
      </c>
      <c r="H248" s="36" t="str">
        <f>IFERROR(VLOOKUP(Tabla1[[#This Row],[COD PRODUCTO]],Tabla13[#All],9,0),"C")</f>
        <v>A</v>
      </c>
      <c r="I248" s="11">
        <f t="shared" ca="1" si="31"/>
        <v>80</v>
      </c>
      <c r="J248" s="11">
        <f t="shared" ca="1" si="31"/>
        <v>603</v>
      </c>
      <c r="K248" s="11">
        <f t="shared" ca="1" si="31"/>
        <v>307</v>
      </c>
      <c r="L248" s="11">
        <f t="shared" ca="1" si="31"/>
        <v>73</v>
      </c>
      <c r="M248" s="11">
        <f t="shared" ca="1" si="31"/>
        <v>234</v>
      </c>
      <c r="N248" s="11">
        <f t="shared" ca="1" si="31"/>
        <v>221</v>
      </c>
      <c r="O248" s="11">
        <f t="shared" ca="1" si="31"/>
        <v>757</v>
      </c>
      <c r="P248" s="11">
        <f t="shared" ca="1" si="31"/>
        <v>939</v>
      </c>
      <c r="Q248" s="11">
        <f t="shared" ca="1" si="31"/>
        <v>303</v>
      </c>
      <c r="R248" s="11">
        <f t="shared" ca="1" si="31"/>
        <v>821</v>
      </c>
      <c r="S248" s="11">
        <f t="shared" ca="1" si="31"/>
        <v>142</v>
      </c>
      <c r="T248" s="11">
        <f t="shared" ca="1" si="31"/>
        <v>-18</v>
      </c>
      <c r="U248" s="11">
        <f ca="1">IF($B$9=1,AVERAGE(Tabla1[[#This Row],[OCT]:[DIC]]),IF($B$9=2,AVERAGE(Tabla1[[#This Row],[JUL]:[DIC]]),AVERAGE(Tabla1[[#This Row],[ENE]:[DIC]])))</f>
        <v>315</v>
      </c>
      <c r="V248" s="11">
        <f ca="1">+Tabla1[[#This Row],[PROMEDIO VENTA (UNDS)]]/30</f>
        <v>10.5</v>
      </c>
      <c r="W248" s="11">
        <f ca="1">+Tabla1[[#This Row],[VENTA POR DÍA]]*Tabla1[[#This Row],[LEAD TIME (Días)]]</f>
        <v>105</v>
      </c>
      <c r="X248" s="11" t="str">
        <f>IF(Tabla1[[#This Row],[ABC]]="C","A PEDIDO","STOCK")</f>
        <v>STOCK</v>
      </c>
      <c r="Y248" s="11">
        <f ca="1">IF(Tabla1[[#This Row],[ABC]]="C",0,ROUNDUP(VLOOKUP(Tabla1[[#This Row],[ABC]],$F$11:$J$12,MATCH(Y$15,$F$10:$J$10,0),0)*Tabla1[[#This Row],[VENTA POR DÍA]],0))</f>
        <v>32</v>
      </c>
      <c r="Z248" s="11">
        <f ca="1">IF(Tabla1[[#This Row],[ABC]]="C",0,ROUNDUP(VLOOKUP(Tabla1[[#This Row],[ABC]],$F$11:$J$12,MATCH(Z$15,$F$10:$J$10,0),0)*Tabla1[[#This Row],[VENTA POR DÍA]],0))</f>
        <v>307</v>
      </c>
    </row>
    <row r="249" spans="2:26" x14ac:dyDescent="0.2">
      <c r="B249" s="2">
        <v>362798</v>
      </c>
      <c r="C249" s="2" t="s">
        <v>429</v>
      </c>
      <c r="D249" s="2" t="s">
        <v>5</v>
      </c>
      <c r="E249" s="3" t="s">
        <v>6</v>
      </c>
      <c r="F249" s="16">
        <f t="shared" ca="1" si="26"/>
        <v>21</v>
      </c>
      <c r="G249" s="17">
        <f t="shared" ca="1" si="27"/>
        <v>29</v>
      </c>
      <c r="H249" s="36" t="str">
        <f>IFERROR(VLOOKUP(Tabla1[[#This Row],[COD PRODUCTO]],Tabla13[#All],9,0),"C")</f>
        <v>C</v>
      </c>
      <c r="I249" s="11">
        <f t="shared" ca="1" si="31"/>
        <v>-1</v>
      </c>
      <c r="J249" s="11">
        <f t="shared" ca="1" si="31"/>
        <v>823</v>
      </c>
      <c r="K249" s="11">
        <f t="shared" ca="1" si="31"/>
        <v>183</v>
      </c>
      <c r="L249" s="11">
        <f t="shared" ca="1" si="31"/>
        <v>586</v>
      </c>
      <c r="M249" s="11">
        <f t="shared" ca="1" si="31"/>
        <v>932</v>
      </c>
      <c r="N249" s="11">
        <f t="shared" ca="1" si="31"/>
        <v>354</v>
      </c>
      <c r="O249" s="11">
        <f t="shared" ca="1" si="31"/>
        <v>365</v>
      </c>
      <c r="P249" s="11">
        <f t="shared" ca="1" si="31"/>
        <v>16</v>
      </c>
      <c r="Q249" s="11">
        <f t="shared" ca="1" si="31"/>
        <v>151</v>
      </c>
      <c r="R249" s="11">
        <f t="shared" ca="1" si="31"/>
        <v>663</v>
      </c>
      <c r="S249" s="11">
        <f t="shared" ca="1" si="31"/>
        <v>56</v>
      </c>
      <c r="T249" s="11">
        <f t="shared" ca="1" si="31"/>
        <v>741</v>
      </c>
      <c r="U249" s="11">
        <f ca="1">IF($B$9=1,AVERAGE(Tabla1[[#This Row],[OCT]:[DIC]]),IF($B$9=2,AVERAGE(Tabla1[[#This Row],[JUL]:[DIC]]),AVERAGE(Tabla1[[#This Row],[ENE]:[DIC]])))</f>
        <v>486.66666666666669</v>
      </c>
      <c r="V249" s="11">
        <f ca="1">+Tabla1[[#This Row],[PROMEDIO VENTA (UNDS)]]/30</f>
        <v>16.222222222222221</v>
      </c>
      <c r="W249" s="11">
        <f ca="1">+Tabla1[[#This Row],[VENTA POR DÍA]]*Tabla1[[#This Row],[LEAD TIME (Días)]]</f>
        <v>470.4444444444444</v>
      </c>
      <c r="X249" s="11" t="str">
        <f>IF(Tabla1[[#This Row],[ABC]]="C","A PEDIDO","STOCK")</f>
        <v>A PEDIDO</v>
      </c>
      <c r="Y249" s="11">
        <f>IF(Tabla1[[#This Row],[ABC]]="C",0,ROUNDUP(VLOOKUP(Tabla1[[#This Row],[ABC]],$F$11:$J$12,MATCH(Y$15,$F$10:$J$10,0),0)*Tabla1[[#This Row],[VENTA POR DÍA]],0))</f>
        <v>0</v>
      </c>
      <c r="Z249" s="11">
        <f>IF(Tabla1[[#This Row],[ABC]]="C",0,ROUNDUP(VLOOKUP(Tabla1[[#This Row],[ABC]],$F$11:$J$12,MATCH(Z$15,$F$10:$J$10,0),0)*Tabla1[[#This Row],[VENTA POR DÍA]],0))</f>
        <v>0</v>
      </c>
    </row>
    <row r="250" spans="2:26" x14ac:dyDescent="0.2">
      <c r="B250" s="2">
        <v>362803</v>
      </c>
      <c r="C250" s="2" t="s">
        <v>432</v>
      </c>
      <c r="D250" s="2" t="s">
        <v>5</v>
      </c>
      <c r="E250" s="3" t="s">
        <v>6</v>
      </c>
      <c r="F250" s="16">
        <f t="shared" ca="1" si="26"/>
        <v>42</v>
      </c>
      <c r="G250" s="17">
        <f t="shared" ca="1" si="27"/>
        <v>20</v>
      </c>
      <c r="H250" s="36" t="str">
        <f>IFERROR(VLOOKUP(Tabla1[[#This Row],[COD PRODUCTO]],Tabla13[#All],9,0),"C")</f>
        <v>B</v>
      </c>
      <c r="I250" s="11">
        <f t="shared" ca="1" si="31"/>
        <v>662</v>
      </c>
      <c r="J250" s="11">
        <f t="shared" ca="1" si="31"/>
        <v>664</v>
      </c>
      <c r="K250" s="11">
        <f t="shared" ca="1" si="31"/>
        <v>432</v>
      </c>
      <c r="L250" s="11">
        <f t="shared" ca="1" si="31"/>
        <v>5</v>
      </c>
      <c r="M250" s="11">
        <f t="shared" ca="1" si="31"/>
        <v>844</v>
      </c>
      <c r="N250" s="11">
        <f t="shared" ca="1" si="31"/>
        <v>-11</v>
      </c>
      <c r="O250" s="11">
        <f t="shared" ca="1" si="31"/>
        <v>279</v>
      </c>
      <c r="P250" s="11">
        <f t="shared" ca="1" si="31"/>
        <v>898</v>
      </c>
      <c r="Q250" s="11">
        <f t="shared" ca="1" si="31"/>
        <v>841</v>
      </c>
      <c r="R250" s="11">
        <f t="shared" ca="1" si="31"/>
        <v>882</v>
      </c>
      <c r="S250" s="11">
        <f t="shared" ca="1" si="31"/>
        <v>464</v>
      </c>
      <c r="T250" s="11">
        <f t="shared" ca="1" si="31"/>
        <v>-30</v>
      </c>
      <c r="U250" s="11">
        <f ca="1">IF($B$9=1,AVERAGE(Tabla1[[#This Row],[OCT]:[DIC]]),IF($B$9=2,AVERAGE(Tabla1[[#This Row],[JUL]:[DIC]]),AVERAGE(Tabla1[[#This Row],[ENE]:[DIC]])))</f>
        <v>438.66666666666669</v>
      </c>
      <c r="V250" s="11">
        <f ca="1">+Tabla1[[#This Row],[PROMEDIO VENTA (UNDS)]]/30</f>
        <v>14.622222222222224</v>
      </c>
      <c r="W250" s="11">
        <f ca="1">+Tabla1[[#This Row],[VENTA POR DÍA]]*Tabla1[[#This Row],[LEAD TIME (Días)]]</f>
        <v>292.44444444444446</v>
      </c>
      <c r="X250" s="11" t="str">
        <f>IF(Tabla1[[#This Row],[ABC]]="C","A PEDIDO","STOCK")</f>
        <v>STOCK</v>
      </c>
      <c r="Y250" s="11">
        <f ca="1">IF(Tabla1[[#This Row],[ABC]]="C",0,ROUNDUP(VLOOKUP(Tabla1[[#This Row],[ABC]],$F$11:$J$12,MATCH(Y$15,$F$10:$J$10,0),0)*Tabla1[[#This Row],[VENTA POR DÍA]],0))</f>
        <v>138</v>
      </c>
      <c r="Z250" s="11">
        <f ca="1">IF(Tabla1[[#This Row],[ABC]]="C",0,ROUNDUP(VLOOKUP(Tabla1[[#This Row],[ABC]],$F$11:$J$12,MATCH(Z$15,$F$10:$J$10,0),0)*Tabla1[[#This Row],[VENTA POR DÍA]],0))</f>
        <v>334</v>
      </c>
    </row>
    <row r="251" spans="2:26" x14ac:dyDescent="0.2">
      <c r="B251" s="2">
        <v>348760</v>
      </c>
      <c r="C251" s="2" t="s">
        <v>435</v>
      </c>
      <c r="D251" s="2" t="s">
        <v>5</v>
      </c>
      <c r="E251" s="3" t="s">
        <v>6</v>
      </c>
      <c r="F251" s="16">
        <f t="shared" ca="1" si="26"/>
        <v>20</v>
      </c>
      <c r="G251" s="17">
        <f t="shared" ca="1" si="27"/>
        <v>18</v>
      </c>
      <c r="H251" s="36" t="str">
        <f>IFERROR(VLOOKUP(Tabla1[[#This Row],[COD PRODUCTO]],Tabla13[#All],9,0),"C")</f>
        <v>A</v>
      </c>
      <c r="I251" s="11">
        <f t="shared" ca="1" si="31"/>
        <v>803</v>
      </c>
      <c r="J251" s="11">
        <f t="shared" ca="1" si="31"/>
        <v>816</v>
      </c>
      <c r="K251" s="11">
        <f t="shared" ca="1" si="31"/>
        <v>677</v>
      </c>
      <c r="L251" s="11">
        <f t="shared" ca="1" si="31"/>
        <v>-41</v>
      </c>
      <c r="M251" s="11">
        <f t="shared" ca="1" si="31"/>
        <v>437</v>
      </c>
      <c r="N251" s="11">
        <f t="shared" ca="1" si="31"/>
        <v>-18</v>
      </c>
      <c r="O251" s="11">
        <f t="shared" ca="1" si="31"/>
        <v>161</v>
      </c>
      <c r="P251" s="11">
        <f t="shared" ca="1" si="31"/>
        <v>1000</v>
      </c>
      <c r="Q251" s="11">
        <f t="shared" ca="1" si="31"/>
        <v>886</v>
      </c>
      <c r="R251" s="11">
        <f t="shared" ca="1" si="31"/>
        <v>423</v>
      </c>
      <c r="S251" s="11">
        <f t="shared" ca="1" si="31"/>
        <v>759</v>
      </c>
      <c r="T251" s="11">
        <f t="shared" ca="1" si="31"/>
        <v>399</v>
      </c>
      <c r="U251" s="11">
        <f ca="1">IF($B$9=1,AVERAGE(Tabla1[[#This Row],[OCT]:[DIC]]),IF($B$9=2,AVERAGE(Tabla1[[#This Row],[JUL]:[DIC]]),AVERAGE(Tabla1[[#This Row],[ENE]:[DIC]])))</f>
        <v>527</v>
      </c>
      <c r="V251" s="11">
        <f ca="1">+Tabla1[[#This Row],[PROMEDIO VENTA (UNDS)]]/30</f>
        <v>17.566666666666666</v>
      </c>
      <c r="W251" s="11">
        <f ca="1">+Tabla1[[#This Row],[VENTA POR DÍA]]*Tabla1[[#This Row],[LEAD TIME (Días)]]</f>
        <v>316.2</v>
      </c>
      <c r="X251" s="11" t="str">
        <f>IF(Tabla1[[#This Row],[ABC]]="C","A PEDIDO","STOCK")</f>
        <v>STOCK</v>
      </c>
      <c r="Y251" s="11">
        <f ca="1">IF(Tabla1[[#This Row],[ABC]]="C",0,ROUNDUP(VLOOKUP(Tabla1[[#This Row],[ABC]],$F$11:$J$12,MATCH(Y$15,$F$10:$J$10,0),0)*Tabla1[[#This Row],[VENTA POR DÍA]],0))</f>
        <v>53</v>
      </c>
      <c r="Z251" s="11">
        <f ca="1">IF(Tabla1[[#This Row],[ABC]]="C",0,ROUNDUP(VLOOKUP(Tabla1[[#This Row],[ABC]],$F$11:$J$12,MATCH(Z$15,$F$10:$J$10,0),0)*Tabla1[[#This Row],[VENTA POR DÍA]],0))</f>
        <v>513</v>
      </c>
    </row>
    <row r="252" spans="2:26" x14ac:dyDescent="0.2">
      <c r="B252" s="2">
        <v>362722</v>
      </c>
      <c r="C252" s="2" t="s">
        <v>444</v>
      </c>
      <c r="D252" s="2" t="s">
        <v>5</v>
      </c>
      <c r="E252" s="3" t="s">
        <v>6</v>
      </c>
      <c r="F252" s="16">
        <f t="shared" ca="1" si="26"/>
        <v>35</v>
      </c>
      <c r="G252" s="17">
        <f t="shared" ca="1" si="27"/>
        <v>23</v>
      </c>
      <c r="H252" s="36" t="str">
        <f>IFERROR(VLOOKUP(Tabla1[[#This Row],[COD PRODUCTO]],Tabla13[#All],9,0),"C")</f>
        <v>B</v>
      </c>
      <c r="I252" s="11">
        <f t="shared" ca="1" si="31"/>
        <v>271</v>
      </c>
      <c r="J252" s="11">
        <f t="shared" ca="1" si="31"/>
        <v>755</v>
      </c>
      <c r="K252" s="11">
        <f t="shared" ca="1" si="31"/>
        <v>549</v>
      </c>
      <c r="L252" s="11">
        <f t="shared" ca="1" si="31"/>
        <v>202</v>
      </c>
      <c r="M252" s="11">
        <f t="shared" ca="1" si="31"/>
        <v>298</v>
      </c>
      <c r="N252" s="11">
        <f t="shared" ca="1" si="31"/>
        <v>411</v>
      </c>
      <c r="O252" s="11">
        <f t="shared" ca="1" si="31"/>
        <v>225</v>
      </c>
      <c r="P252" s="11">
        <f t="shared" ca="1" si="31"/>
        <v>612</v>
      </c>
      <c r="Q252" s="11">
        <f t="shared" ca="1" si="31"/>
        <v>242</v>
      </c>
      <c r="R252" s="11">
        <f t="shared" ca="1" si="31"/>
        <v>610</v>
      </c>
      <c r="S252" s="11">
        <f t="shared" ca="1" si="31"/>
        <v>107</v>
      </c>
      <c r="T252" s="11">
        <f t="shared" ca="1" si="31"/>
        <v>859</v>
      </c>
      <c r="U252" s="11">
        <f ca="1">IF($B$9=1,AVERAGE(Tabla1[[#This Row],[OCT]:[DIC]]),IF($B$9=2,AVERAGE(Tabla1[[#This Row],[JUL]:[DIC]]),AVERAGE(Tabla1[[#This Row],[ENE]:[DIC]])))</f>
        <v>525.33333333333337</v>
      </c>
      <c r="V252" s="11">
        <f ca="1">+Tabla1[[#This Row],[PROMEDIO VENTA (UNDS)]]/30</f>
        <v>17.511111111111113</v>
      </c>
      <c r="W252" s="11">
        <f ca="1">+Tabla1[[#This Row],[VENTA POR DÍA]]*Tabla1[[#This Row],[LEAD TIME (Días)]]</f>
        <v>402.75555555555559</v>
      </c>
      <c r="X252" s="11" t="str">
        <f>IF(Tabla1[[#This Row],[ABC]]="C","A PEDIDO","STOCK")</f>
        <v>STOCK</v>
      </c>
      <c r="Y252" s="11">
        <f ca="1">IF(Tabla1[[#This Row],[ABC]]="C",0,ROUNDUP(VLOOKUP(Tabla1[[#This Row],[ABC]],$F$11:$J$12,MATCH(Y$15,$F$10:$J$10,0),0)*Tabla1[[#This Row],[VENTA POR DÍA]],0))</f>
        <v>165</v>
      </c>
      <c r="Z252" s="11">
        <f ca="1">IF(Tabla1[[#This Row],[ABC]]="C",0,ROUNDUP(VLOOKUP(Tabla1[[#This Row],[ABC]],$F$11:$J$12,MATCH(Z$15,$F$10:$J$10,0),0)*Tabla1[[#This Row],[VENTA POR DÍA]],0))</f>
        <v>399</v>
      </c>
    </row>
    <row r="253" spans="2:26" x14ac:dyDescent="0.2">
      <c r="B253" s="2">
        <v>362724</v>
      </c>
      <c r="C253" s="2" t="s">
        <v>445</v>
      </c>
      <c r="D253" s="2" t="s">
        <v>5</v>
      </c>
      <c r="E253" s="3" t="s">
        <v>6</v>
      </c>
      <c r="F253" s="16">
        <f t="shared" ca="1" si="26"/>
        <v>7</v>
      </c>
      <c r="G253" s="17">
        <f t="shared" ca="1" si="27"/>
        <v>6</v>
      </c>
      <c r="H253" s="36" t="str">
        <f>IFERROR(VLOOKUP(Tabla1[[#This Row],[COD PRODUCTO]],Tabla13[#All],9,0),"C")</f>
        <v>B</v>
      </c>
      <c r="I253" s="11">
        <f t="shared" ca="1" si="31"/>
        <v>58</v>
      </c>
      <c r="J253" s="11">
        <f t="shared" ca="1" si="31"/>
        <v>138</v>
      </c>
      <c r="K253" s="11">
        <f t="shared" ca="1" si="31"/>
        <v>686</v>
      </c>
      <c r="L253" s="11">
        <f t="shared" ca="1" si="31"/>
        <v>394</v>
      </c>
      <c r="M253" s="11">
        <f t="shared" ca="1" si="31"/>
        <v>674</v>
      </c>
      <c r="N253" s="11">
        <f t="shared" ca="1" si="31"/>
        <v>899</v>
      </c>
      <c r="O253" s="11">
        <f t="shared" ca="1" si="31"/>
        <v>829</v>
      </c>
      <c r="P253" s="11">
        <f t="shared" ca="1" si="31"/>
        <v>95</v>
      </c>
      <c r="Q253" s="11">
        <f t="shared" ca="1" si="31"/>
        <v>547</v>
      </c>
      <c r="R253" s="11">
        <f t="shared" ca="1" si="31"/>
        <v>192</v>
      </c>
      <c r="S253" s="11">
        <f t="shared" ca="1" si="31"/>
        <v>16</v>
      </c>
      <c r="T253" s="11">
        <f t="shared" ca="1" si="31"/>
        <v>101</v>
      </c>
      <c r="U253" s="11">
        <f ca="1">IF($B$9=1,AVERAGE(Tabla1[[#This Row],[OCT]:[DIC]]),IF($B$9=2,AVERAGE(Tabla1[[#This Row],[JUL]:[DIC]]),AVERAGE(Tabla1[[#This Row],[ENE]:[DIC]])))</f>
        <v>103</v>
      </c>
      <c r="V253" s="11">
        <f ca="1">+Tabla1[[#This Row],[PROMEDIO VENTA (UNDS)]]/30</f>
        <v>3.4333333333333331</v>
      </c>
      <c r="W253" s="11">
        <f ca="1">+Tabla1[[#This Row],[VENTA POR DÍA]]*Tabla1[[#This Row],[LEAD TIME (Días)]]</f>
        <v>20.599999999999998</v>
      </c>
      <c r="X253" s="11" t="str">
        <f>IF(Tabla1[[#This Row],[ABC]]="C","A PEDIDO","STOCK")</f>
        <v>STOCK</v>
      </c>
      <c r="Y253" s="11">
        <f ca="1">IF(Tabla1[[#This Row],[ABC]]="C",0,ROUNDUP(VLOOKUP(Tabla1[[#This Row],[ABC]],$F$11:$J$12,MATCH(Y$15,$F$10:$J$10,0),0)*Tabla1[[#This Row],[VENTA POR DÍA]],0))</f>
        <v>33</v>
      </c>
      <c r="Z253" s="11">
        <f ca="1">IF(Tabla1[[#This Row],[ABC]]="C",0,ROUNDUP(VLOOKUP(Tabla1[[#This Row],[ABC]],$F$11:$J$12,MATCH(Z$15,$F$10:$J$10,0),0)*Tabla1[[#This Row],[VENTA POR DÍA]],0))</f>
        <v>79</v>
      </c>
    </row>
    <row r="254" spans="2:26" x14ac:dyDescent="0.2">
      <c r="B254" s="2">
        <v>348358</v>
      </c>
      <c r="C254" s="2" t="s">
        <v>446</v>
      </c>
      <c r="D254" s="2" t="s">
        <v>5</v>
      </c>
      <c r="E254" s="3" t="s">
        <v>6</v>
      </c>
      <c r="F254" s="16">
        <f t="shared" ca="1" si="26"/>
        <v>48</v>
      </c>
      <c r="G254" s="17">
        <f t="shared" ca="1" si="27"/>
        <v>6</v>
      </c>
      <c r="H254" s="36" t="str">
        <f>IFERROR(VLOOKUP(Tabla1[[#This Row],[COD PRODUCTO]],Tabla13[#All],9,0),"C")</f>
        <v>C</v>
      </c>
      <c r="I254" s="11">
        <f t="shared" ca="1" si="31"/>
        <v>949</v>
      </c>
      <c r="J254" s="11">
        <f t="shared" ca="1" si="31"/>
        <v>586</v>
      </c>
      <c r="K254" s="11">
        <f t="shared" ca="1" si="31"/>
        <v>783</v>
      </c>
      <c r="L254" s="11">
        <f t="shared" ca="1" si="31"/>
        <v>420</v>
      </c>
      <c r="M254" s="11">
        <f t="shared" ca="1" si="31"/>
        <v>203</v>
      </c>
      <c r="N254" s="11">
        <f t="shared" ca="1" si="31"/>
        <v>734</v>
      </c>
      <c r="O254" s="11">
        <f t="shared" ca="1" si="31"/>
        <v>531</v>
      </c>
      <c r="P254" s="11">
        <f t="shared" ca="1" si="31"/>
        <v>408</v>
      </c>
      <c r="Q254" s="11">
        <f t="shared" ca="1" si="31"/>
        <v>-55</v>
      </c>
      <c r="R254" s="11">
        <f t="shared" ca="1" si="31"/>
        <v>470</v>
      </c>
      <c r="S254" s="11">
        <f t="shared" ca="1" si="31"/>
        <v>836</v>
      </c>
      <c r="T254" s="11">
        <f t="shared" ca="1" si="31"/>
        <v>845</v>
      </c>
      <c r="U254" s="11">
        <f ca="1">IF($B$9=1,AVERAGE(Tabla1[[#This Row],[OCT]:[DIC]]),IF($B$9=2,AVERAGE(Tabla1[[#This Row],[JUL]:[DIC]]),AVERAGE(Tabla1[[#This Row],[ENE]:[DIC]])))</f>
        <v>717</v>
      </c>
      <c r="V254" s="11">
        <f ca="1">+Tabla1[[#This Row],[PROMEDIO VENTA (UNDS)]]/30</f>
        <v>23.9</v>
      </c>
      <c r="W254" s="11">
        <f ca="1">+Tabla1[[#This Row],[VENTA POR DÍA]]*Tabla1[[#This Row],[LEAD TIME (Días)]]</f>
        <v>143.39999999999998</v>
      </c>
      <c r="X254" s="11" t="str">
        <f>IF(Tabla1[[#This Row],[ABC]]="C","A PEDIDO","STOCK")</f>
        <v>A PEDIDO</v>
      </c>
      <c r="Y254" s="11">
        <f>IF(Tabla1[[#This Row],[ABC]]="C",0,ROUNDUP(VLOOKUP(Tabla1[[#This Row],[ABC]],$F$11:$J$12,MATCH(Y$15,$F$10:$J$10,0),0)*Tabla1[[#This Row],[VENTA POR DÍA]],0))</f>
        <v>0</v>
      </c>
      <c r="Z254" s="11">
        <f>IF(Tabla1[[#This Row],[ABC]]="C",0,ROUNDUP(VLOOKUP(Tabla1[[#This Row],[ABC]],$F$11:$J$12,MATCH(Z$15,$F$10:$J$10,0),0)*Tabla1[[#This Row],[VENTA POR DÍA]],0))</f>
        <v>0</v>
      </c>
    </row>
    <row r="255" spans="2:26" x14ac:dyDescent="0.2">
      <c r="B255" s="2">
        <v>348803</v>
      </c>
      <c r="C255" s="2" t="s">
        <v>450</v>
      </c>
      <c r="D255" s="2" t="s">
        <v>5</v>
      </c>
      <c r="E255" s="3" t="s">
        <v>6</v>
      </c>
      <c r="F255" s="16">
        <f t="shared" ca="1" si="26"/>
        <v>44</v>
      </c>
      <c r="G255" s="17">
        <f t="shared" ca="1" si="27"/>
        <v>29</v>
      </c>
      <c r="H255" s="36" t="str">
        <f>IFERROR(VLOOKUP(Tabla1[[#This Row],[COD PRODUCTO]],Tabla13[#All],9,0),"C")</f>
        <v>C</v>
      </c>
      <c r="I255" s="11">
        <f t="shared" ca="1" si="31"/>
        <v>361</v>
      </c>
      <c r="J255" s="11">
        <f t="shared" ca="1" si="31"/>
        <v>267</v>
      </c>
      <c r="K255" s="11">
        <f t="shared" ca="1" si="31"/>
        <v>-94</v>
      </c>
      <c r="L255" s="11">
        <f t="shared" ca="1" si="31"/>
        <v>556</v>
      </c>
      <c r="M255" s="11">
        <f t="shared" ca="1" si="31"/>
        <v>559</v>
      </c>
      <c r="N255" s="11">
        <f t="shared" ca="1" si="31"/>
        <v>840</v>
      </c>
      <c r="O255" s="11">
        <f t="shared" ca="1" si="31"/>
        <v>266</v>
      </c>
      <c r="P255" s="11">
        <f t="shared" ca="1" si="31"/>
        <v>-82</v>
      </c>
      <c r="Q255" s="11">
        <f t="shared" ca="1" si="31"/>
        <v>424</v>
      </c>
      <c r="R255" s="11">
        <f t="shared" ca="1" si="31"/>
        <v>612</v>
      </c>
      <c r="S255" s="11">
        <f t="shared" ca="1" si="31"/>
        <v>715</v>
      </c>
      <c r="T255" s="11">
        <f t="shared" ca="1" si="31"/>
        <v>92</v>
      </c>
      <c r="U255" s="11">
        <f ca="1">IF($B$9=1,AVERAGE(Tabla1[[#This Row],[OCT]:[DIC]]),IF($B$9=2,AVERAGE(Tabla1[[#This Row],[JUL]:[DIC]]),AVERAGE(Tabla1[[#This Row],[ENE]:[DIC]])))</f>
        <v>473</v>
      </c>
      <c r="V255" s="11">
        <f ca="1">+Tabla1[[#This Row],[PROMEDIO VENTA (UNDS)]]/30</f>
        <v>15.766666666666667</v>
      </c>
      <c r="W255" s="11">
        <f ca="1">+Tabla1[[#This Row],[VENTA POR DÍA]]*Tabla1[[#This Row],[LEAD TIME (Días)]]</f>
        <v>457.23333333333335</v>
      </c>
      <c r="X255" s="11" t="str">
        <f>IF(Tabla1[[#This Row],[ABC]]="C","A PEDIDO","STOCK")</f>
        <v>A PEDIDO</v>
      </c>
      <c r="Y255" s="11">
        <f>IF(Tabla1[[#This Row],[ABC]]="C",0,ROUNDUP(VLOOKUP(Tabla1[[#This Row],[ABC]],$F$11:$J$12,MATCH(Y$15,$F$10:$J$10,0),0)*Tabla1[[#This Row],[VENTA POR DÍA]],0))</f>
        <v>0</v>
      </c>
      <c r="Z255" s="11">
        <f>IF(Tabla1[[#This Row],[ABC]]="C",0,ROUNDUP(VLOOKUP(Tabla1[[#This Row],[ABC]],$F$11:$J$12,MATCH(Z$15,$F$10:$J$10,0),0)*Tabla1[[#This Row],[VENTA POR DÍA]],0))</f>
        <v>0</v>
      </c>
    </row>
    <row r="256" spans="2:26" x14ac:dyDescent="0.2">
      <c r="B256" s="2">
        <v>348359</v>
      </c>
      <c r="C256" s="2" t="s">
        <v>446</v>
      </c>
      <c r="D256" s="2" t="s">
        <v>5</v>
      </c>
      <c r="E256" s="3" t="s">
        <v>6</v>
      </c>
      <c r="F256" s="16">
        <f t="shared" ca="1" si="26"/>
        <v>19</v>
      </c>
      <c r="G256" s="17">
        <f t="shared" ca="1" si="27"/>
        <v>5</v>
      </c>
      <c r="H256" s="36" t="str">
        <f>IFERROR(VLOOKUP(Tabla1[[#This Row],[COD PRODUCTO]],Tabla13[#All],9,0),"C")</f>
        <v>A</v>
      </c>
      <c r="I256" s="11">
        <f t="shared" ref="I256:T265" ca="1" si="32">RANDBETWEEN(-100,1000)</f>
        <v>746</v>
      </c>
      <c r="J256" s="11">
        <f t="shared" ca="1" si="32"/>
        <v>494</v>
      </c>
      <c r="K256" s="11">
        <f t="shared" ca="1" si="32"/>
        <v>-41</v>
      </c>
      <c r="L256" s="11">
        <f t="shared" ca="1" si="32"/>
        <v>122</v>
      </c>
      <c r="M256" s="11">
        <f t="shared" ca="1" si="32"/>
        <v>419</v>
      </c>
      <c r="N256" s="11">
        <f t="shared" ca="1" si="32"/>
        <v>745</v>
      </c>
      <c r="O256" s="11">
        <f t="shared" ca="1" si="32"/>
        <v>577</v>
      </c>
      <c r="P256" s="11">
        <f t="shared" ca="1" si="32"/>
        <v>620</v>
      </c>
      <c r="Q256" s="11">
        <f t="shared" ca="1" si="32"/>
        <v>758</v>
      </c>
      <c r="R256" s="11">
        <f t="shared" ca="1" si="32"/>
        <v>-95</v>
      </c>
      <c r="S256" s="11">
        <f t="shared" ca="1" si="32"/>
        <v>990</v>
      </c>
      <c r="T256" s="11">
        <f t="shared" ca="1" si="32"/>
        <v>239</v>
      </c>
      <c r="U256" s="11">
        <f ca="1">IF($B$9=1,AVERAGE(Tabla1[[#This Row],[OCT]:[DIC]]),IF($B$9=2,AVERAGE(Tabla1[[#This Row],[JUL]:[DIC]]),AVERAGE(Tabla1[[#This Row],[ENE]:[DIC]])))</f>
        <v>378</v>
      </c>
      <c r="V256" s="11">
        <f ca="1">+Tabla1[[#This Row],[PROMEDIO VENTA (UNDS)]]/30</f>
        <v>12.6</v>
      </c>
      <c r="W256" s="11">
        <f ca="1">+Tabla1[[#This Row],[VENTA POR DÍA]]*Tabla1[[#This Row],[LEAD TIME (Días)]]</f>
        <v>63</v>
      </c>
      <c r="X256" s="11" t="str">
        <f>IF(Tabla1[[#This Row],[ABC]]="C","A PEDIDO","STOCK")</f>
        <v>STOCK</v>
      </c>
      <c r="Y256" s="11">
        <f ca="1">IF(Tabla1[[#This Row],[ABC]]="C",0,ROUNDUP(VLOOKUP(Tabla1[[#This Row],[ABC]],$F$11:$J$12,MATCH(Y$15,$F$10:$J$10,0),0)*Tabla1[[#This Row],[VENTA POR DÍA]],0))</f>
        <v>38</v>
      </c>
      <c r="Z256" s="11">
        <f ca="1">IF(Tabla1[[#This Row],[ABC]]="C",0,ROUNDUP(VLOOKUP(Tabla1[[#This Row],[ABC]],$F$11:$J$12,MATCH(Z$15,$F$10:$J$10,0),0)*Tabla1[[#This Row],[VENTA POR DÍA]],0))</f>
        <v>368</v>
      </c>
    </row>
    <row r="257" spans="2:26" x14ac:dyDescent="0.2">
      <c r="B257" s="2">
        <v>348879</v>
      </c>
      <c r="C257" s="2" t="s">
        <v>452</v>
      </c>
      <c r="D257" s="2" t="s">
        <v>5</v>
      </c>
      <c r="E257" s="3" t="s">
        <v>6</v>
      </c>
      <c r="F257" s="16">
        <f t="shared" ca="1" si="26"/>
        <v>28</v>
      </c>
      <c r="G257" s="17">
        <f t="shared" ca="1" si="27"/>
        <v>24</v>
      </c>
      <c r="H257" s="36" t="str">
        <f>IFERROR(VLOOKUP(Tabla1[[#This Row],[COD PRODUCTO]],Tabla13[#All],9,0),"C")</f>
        <v>A</v>
      </c>
      <c r="I257" s="11">
        <f t="shared" ca="1" si="32"/>
        <v>491</v>
      </c>
      <c r="J257" s="11">
        <f t="shared" ca="1" si="32"/>
        <v>826</v>
      </c>
      <c r="K257" s="11">
        <f t="shared" ca="1" si="32"/>
        <v>960</v>
      </c>
      <c r="L257" s="11">
        <f t="shared" ca="1" si="32"/>
        <v>433</v>
      </c>
      <c r="M257" s="11">
        <f t="shared" ca="1" si="32"/>
        <v>836</v>
      </c>
      <c r="N257" s="11">
        <f t="shared" ca="1" si="32"/>
        <v>252</v>
      </c>
      <c r="O257" s="11">
        <f t="shared" ca="1" si="32"/>
        <v>614</v>
      </c>
      <c r="P257" s="11">
        <f t="shared" ca="1" si="32"/>
        <v>110</v>
      </c>
      <c r="Q257" s="11">
        <f t="shared" ca="1" si="32"/>
        <v>247</v>
      </c>
      <c r="R257" s="11">
        <f t="shared" ca="1" si="32"/>
        <v>290</v>
      </c>
      <c r="S257" s="11">
        <f t="shared" ca="1" si="32"/>
        <v>153</v>
      </c>
      <c r="T257" s="11">
        <f t="shared" ca="1" si="32"/>
        <v>991</v>
      </c>
      <c r="U257" s="11">
        <f ca="1">IF($B$9=1,AVERAGE(Tabla1[[#This Row],[OCT]:[DIC]]),IF($B$9=2,AVERAGE(Tabla1[[#This Row],[JUL]:[DIC]]),AVERAGE(Tabla1[[#This Row],[ENE]:[DIC]])))</f>
        <v>478</v>
      </c>
      <c r="V257" s="11">
        <f ca="1">+Tabla1[[#This Row],[PROMEDIO VENTA (UNDS)]]/30</f>
        <v>15.933333333333334</v>
      </c>
      <c r="W257" s="11">
        <f ca="1">+Tabla1[[#This Row],[VENTA POR DÍA]]*Tabla1[[#This Row],[LEAD TIME (Días)]]</f>
        <v>382.4</v>
      </c>
      <c r="X257" s="11" t="str">
        <f>IF(Tabla1[[#This Row],[ABC]]="C","A PEDIDO","STOCK")</f>
        <v>STOCK</v>
      </c>
      <c r="Y257" s="11">
        <f ca="1">IF(Tabla1[[#This Row],[ABC]]="C",0,ROUNDUP(VLOOKUP(Tabla1[[#This Row],[ABC]],$F$11:$J$12,MATCH(Y$15,$F$10:$J$10,0),0)*Tabla1[[#This Row],[VENTA POR DÍA]],0))</f>
        <v>48</v>
      </c>
      <c r="Z257" s="11">
        <f ca="1">IF(Tabla1[[#This Row],[ABC]]="C",0,ROUNDUP(VLOOKUP(Tabla1[[#This Row],[ABC]],$F$11:$J$12,MATCH(Z$15,$F$10:$J$10,0),0)*Tabla1[[#This Row],[VENTA POR DÍA]],0))</f>
        <v>465</v>
      </c>
    </row>
    <row r="258" spans="2:26" x14ac:dyDescent="0.2">
      <c r="B258" s="2">
        <v>362661</v>
      </c>
      <c r="C258" s="2" t="s">
        <v>466</v>
      </c>
      <c r="D258" s="2" t="s">
        <v>5</v>
      </c>
      <c r="E258" s="3" t="s">
        <v>6</v>
      </c>
      <c r="F258" s="16">
        <f t="shared" ca="1" si="26"/>
        <v>31</v>
      </c>
      <c r="G258" s="17">
        <f t="shared" ca="1" si="27"/>
        <v>28</v>
      </c>
      <c r="H258" s="36" t="str">
        <f>IFERROR(VLOOKUP(Tabla1[[#This Row],[COD PRODUCTO]],Tabla13[#All],9,0),"C")</f>
        <v>C</v>
      </c>
      <c r="I258" s="11">
        <f t="shared" ca="1" si="32"/>
        <v>131</v>
      </c>
      <c r="J258" s="11">
        <f t="shared" ca="1" si="32"/>
        <v>756</v>
      </c>
      <c r="K258" s="11">
        <f t="shared" ca="1" si="32"/>
        <v>165</v>
      </c>
      <c r="L258" s="11">
        <f t="shared" ca="1" si="32"/>
        <v>38</v>
      </c>
      <c r="M258" s="11">
        <f t="shared" ca="1" si="32"/>
        <v>496</v>
      </c>
      <c r="N258" s="11">
        <f t="shared" ca="1" si="32"/>
        <v>482</v>
      </c>
      <c r="O258" s="11">
        <f t="shared" ca="1" si="32"/>
        <v>739</v>
      </c>
      <c r="P258" s="11">
        <f t="shared" ca="1" si="32"/>
        <v>443</v>
      </c>
      <c r="Q258" s="11">
        <f t="shared" ca="1" si="32"/>
        <v>493</v>
      </c>
      <c r="R258" s="11">
        <f t="shared" ca="1" si="32"/>
        <v>444</v>
      </c>
      <c r="S258" s="11">
        <f t="shared" ca="1" si="32"/>
        <v>133</v>
      </c>
      <c r="T258" s="11">
        <f t="shared" ca="1" si="32"/>
        <v>68</v>
      </c>
      <c r="U258" s="11">
        <f ca="1">IF($B$9=1,AVERAGE(Tabla1[[#This Row],[OCT]:[DIC]]),IF($B$9=2,AVERAGE(Tabla1[[#This Row],[JUL]:[DIC]]),AVERAGE(Tabla1[[#This Row],[ENE]:[DIC]])))</f>
        <v>215</v>
      </c>
      <c r="V258" s="11">
        <f ca="1">+Tabla1[[#This Row],[PROMEDIO VENTA (UNDS)]]/30</f>
        <v>7.166666666666667</v>
      </c>
      <c r="W258" s="11">
        <f ca="1">+Tabla1[[#This Row],[VENTA POR DÍA]]*Tabla1[[#This Row],[LEAD TIME (Días)]]</f>
        <v>200.66666666666669</v>
      </c>
      <c r="X258" s="11" t="str">
        <f>IF(Tabla1[[#This Row],[ABC]]="C","A PEDIDO","STOCK")</f>
        <v>A PEDIDO</v>
      </c>
      <c r="Y258" s="11">
        <f>IF(Tabla1[[#This Row],[ABC]]="C",0,ROUNDUP(VLOOKUP(Tabla1[[#This Row],[ABC]],$F$11:$J$12,MATCH(Y$15,$F$10:$J$10,0),0)*Tabla1[[#This Row],[VENTA POR DÍA]],0))</f>
        <v>0</v>
      </c>
      <c r="Z258" s="11">
        <f>IF(Tabla1[[#This Row],[ABC]]="C",0,ROUNDUP(VLOOKUP(Tabla1[[#This Row],[ABC]],$F$11:$J$12,MATCH(Z$15,$F$10:$J$10,0),0)*Tabla1[[#This Row],[VENTA POR DÍA]],0))</f>
        <v>0</v>
      </c>
    </row>
    <row r="259" spans="2:26" x14ac:dyDescent="0.2">
      <c r="B259" s="2">
        <v>362719</v>
      </c>
      <c r="C259" s="2" t="s">
        <v>467</v>
      </c>
      <c r="D259" s="2" t="s">
        <v>5</v>
      </c>
      <c r="E259" s="3" t="s">
        <v>6</v>
      </c>
      <c r="F259" s="16">
        <f t="shared" ca="1" si="26"/>
        <v>10</v>
      </c>
      <c r="G259" s="17">
        <f t="shared" ca="1" si="27"/>
        <v>21</v>
      </c>
      <c r="H259" s="36" t="str">
        <f>IFERROR(VLOOKUP(Tabla1[[#This Row],[COD PRODUCTO]],Tabla13[#All],9,0),"C")</f>
        <v>B</v>
      </c>
      <c r="I259" s="11">
        <f t="shared" ca="1" si="32"/>
        <v>772</v>
      </c>
      <c r="J259" s="11">
        <f t="shared" ca="1" si="32"/>
        <v>369</v>
      </c>
      <c r="K259" s="11">
        <f t="shared" ca="1" si="32"/>
        <v>490</v>
      </c>
      <c r="L259" s="11">
        <f t="shared" ca="1" si="32"/>
        <v>702</v>
      </c>
      <c r="M259" s="11">
        <f t="shared" ca="1" si="32"/>
        <v>901</v>
      </c>
      <c r="N259" s="11">
        <f t="shared" ca="1" si="32"/>
        <v>-71</v>
      </c>
      <c r="O259" s="11">
        <f t="shared" ca="1" si="32"/>
        <v>508</v>
      </c>
      <c r="P259" s="11">
        <f t="shared" ca="1" si="32"/>
        <v>660</v>
      </c>
      <c r="Q259" s="11">
        <f t="shared" ca="1" si="32"/>
        <v>660</v>
      </c>
      <c r="R259" s="11">
        <f t="shared" ca="1" si="32"/>
        <v>958</v>
      </c>
      <c r="S259" s="11">
        <f t="shared" ca="1" si="32"/>
        <v>539</v>
      </c>
      <c r="T259" s="11">
        <f t="shared" ca="1" si="32"/>
        <v>517</v>
      </c>
      <c r="U259" s="11">
        <f ca="1">IF($B$9=1,AVERAGE(Tabla1[[#This Row],[OCT]:[DIC]]),IF($B$9=2,AVERAGE(Tabla1[[#This Row],[JUL]:[DIC]]),AVERAGE(Tabla1[[#This Row],[ENE]:[DIC]])))</f>
        <v>671.33333333333337</v>
      </c>
      <c r="V259" s="11">
        <f ca="1">+Tabla1[[#This Row],[PROMEDIO VENTA (UNDS)]]/30</f>
        <v>22.37777777777778</v>
      </c>
      <c r="W259" s="11">
        <f ca="1">+Tabla1[[#This Row],[VENTA POR DÍA]]*Tabla1[[#This Row],[LEAD TIME (Días)]]</f>
        <v>469.93333333333339</v>
      </c>
      <c r="X259" s="11" t="str">
        <f>IF(Tabla1[[#This Row],[ABC]]="C","A PEDIDO","STOCK")</f>
        <v>STOCK</v>
      </c>
      <c r="Y259" s="11">
        <f ca="1">IF(Tabla1[[#This Row],[ABC]]="C",0,ROUNDUP(VLOOKUP(Tabla1[[#This Row],[ABC]],$F$11:$J$12,MATCH(Y$15,$F$10:$J$10,0),0)*Tabla1[[#This Row],[VENTA POR DÍA]],0))</f>
        <v>210</v>
      </c>
      <c r="Z259" s="11">
        <f ca="1">IF(Tabla1[[#This Row],[ABC]]="C",0,ROUNDUP(VLOOKUP(Tabla1[[#This Row],[ABC]],$F$11:$J$12,MATCH(Z$15,$F$10:$J$10,0),0)*Tabla1[[#This Row],[VENTA POR DÍA]],0))</f>
        <v>510</v>
      </c>
    </row>
    <row r="260" spans="2:26" x14ac:dyDescent="0.2">
      <c r="B260" s="2">
        <v>348402</v>
      </c>
      <c r="C260" s="2" t="s">
        <v>297</v>
      </c>
      <c r="D260" s="2" t="s">
        <v>5</v>
      </c>
      <c r="E260" s="3" t="s">
        <v>6</v>
      </c>
      <c r="F260" s="16">
        <f t="shared" ca="1" si="26"/>
        <v>10</v>
      </c>
      <c r="G260" s="17">
        <f t="shared" ca="1" si="27"/>
        <v>22</v>
      </c>
      <c r="H260" s="36" t="str">
        <f>IFERROR(VLOOKUP(Tabla1[[#This Row],[COD PRODUCTO]],Tabla13[#All],9,0),"C")</f>
        <v>A</v>
      </c>
      <c r="I260" s="11">
        <f t="shared" ca="1" si="32"/>
        <v>684</v>
      </c>
      <c r="J260" s="11">
        <f t="shared" ca="1" si="32"/>
        <v>277</v>
      </c>
      <c r="K260" s="11">
        <f t="shared" ca="1" si="32"/>
        <v>949</v>
      </c>
      <c r="L260" s="11">
        <f t="shared" ca="1" si="32"/>
        <v>751</v>
      </c>
      <c r="M260" s="11">
        <f t="shared" ca="1" si="32"/>
        <v>-92</v>
      </c>
      <c r="N260" s="11">
        <f t="shared" ca="1" si="32"/>
        <v>51</v>
      </c>
      <c r="O260" s="11">
        <f t="shared" ca="1" si="32"/>
        <v>466</v>
      </c>
      <c r="P260" s="11">
        <f t="shared" ca="1" si="32"/>
        <v>325</v>
      </c>
      <c r="Q260" s="11">
        <f t="shared" ca="1" si="32"/>
        <v>-53</v>
      </c>
      <c r="R260" s="11">
        <f t="shared" ca="1" si="32"/>
        <v>458</v>
      </c>
      <c r="S260" s="11">
        <f t="shared" ca="1" si="32"/>
        <v>496</v>
      </c>
      <c r="T260" s="11">
        <f t="shared" ca="1" si="32"/>
        <v>943</v>
      </c>
      <c r="U260" s="11">
        <f ca="1">IF($B$9=1,AVERAGE(Tabla1[[#This Row],[OCT]:[DIC]]),IF($B$9=2,AVERAGE(Tabla1[[#This Row],[JUL]:[DIC]]),AVERAGE(Tabla1[[#This Row],[ENE]:[DIC]])))</f>
        <v>632.33333333333337</v>
      </c>
      <c r="V260" s="11">
        <f ca="1">+Tabla1[[#This Row],[PROMEDIO VENTA (UNDS)]]/30</f>
        <v>21.077777777777779</v>
      </c>
      <c r="W260" s="11">
        <f ca="1">+Tabla1[[#This Row],[VENTA POR DÍA]]*Tabla1[[#This Row],[LEAD TIME (Días)]]</f>
        <v>463.71111111111117</v>
      </c>
      <c r="X260" s="11" t="str">
        <f>IF(Tabla1[[#This Row],[ABC]]="C","A PEDIDO","STOCK")</f>
        <v>STOCK</v>
      </c>
      <c r="Y260" s="11">
        <f ca="1">IF(Tabla1[[#This Row],[ABC]]="C",0,ROUNDUP(VLOOKUP(Tabla1[[#This Row],[ABC]],$F$11:$J$12,MATCH(Y$15,$F$10:$J$10,0),0)*Tabla1[[#This Row],[VENTA POR DÍA]],0))</f>
        <v>63</v>
      </c>
      <c r="Z260" s="11">
        <f ca="1">IF(Tabla1[[#This Row],[ABC]]="C",0,ROUNDUP(VLOOKUP(Tabla1[[#This Row],[ABC]],$F$11:$J$12,MATCH(Z$15,$F$10:$J$10,0),0)*Tabla1[[#This Row],[VENTA POR DÍA]],0))</f>
        <v>615</v>
      </c>
    </row>
    <row r="261" spans="2:26" x14ac:dyDescent="0.2">
      <c r="B261" s="2">
        <v>362720</v>
      </c>
      <c r="C261" s="2" t="s">
        <v>469</v>
      </c>
      <c r="D261" s="2" t="s">
        <v>5</v>
      </c>
      <c r="E261" s="3" t="s">
        <v>6</v>
      </c>
      <c r="F261" s="16">
        <f t="shared" ca="1" si="26"/>
        <v>21</v>
      </c>
      <c r="G261" s="17">
        <f t="shared" ca="1" si="27"/>
        <v>8</v>
      </c>
      <c r="H261" s="36" t="str">
        <f>IFERROR(VLOOKUP(Tabla1[[#This Row],[COD PRODUCTO]],Tabla13[#All],9,0),"C")</f>
        <v>B</v>
      </c>
      <c r="I261" s="11">
        <f t="shared" ca="1" si="32"/>
        <v>423</v>
      </c>
      <c r="J261" s="11">
        <f t="shared" ca="1" si="32"/>
        <v>217</v>
      </c>
      <c r="K261" s="11">
        <f t="shared" ca="1" si="32"/>
        <v>30</v>
      </c>
      <c r="L261" s="11">
        <f t="shared" ca="1" si="32"/>
        <v>920</v>
      </c>
      <c r="M261" s="11">
        <f t="shared" ca="1" si="32"/>
        <v>64</v>
      </c>
      <c r="N261" s="11">
        <f t="shared" ca="1" si="32"/>
        <v>625</v>
      </c>
      <c r="O261" s="11">
        <f t="shared" ca="1" si="32"/>
        <v>465</v>
      </c>
      <c r="P261" s="11">
        <f t="shared" ca="1" si="32"/>
        <v>694</v>
      </c>
      <c r="Q261" s="11">
        <f t="shared" ca="1" si="32"/>
        <v>623</v>
      </c>
      <c r="R261" s="11">
        <f t="shared" ca="1" si="32"/>
        <v>323</v>
      </c>
      <c r="S261" s="11">
        <f t="shared" ca="1" si="32"/>
        <v>547</v>
      </c>
      <c r="T261" s="11">
        <f t="shared" ca="1" si="32"/>
        <v>888</v>
      </c>
      <c r="U261" s="11">
        <f ca="1">IF($B$9=1,AVERAGE(Tabla1[[#This Row],[OCT]:[DIC]]),IF($B$9=2,AVERAGE(Tabla1[[#This Row],[JUL]:[DIC]]),AVERAGE(Tabla1[[#This Row],[ENE]:[DIC]])))</f>
        <v>586</v>
      </c>
      <c r="V261" s="11">
        <f ca="1">+Tabla1[[#This Row],[PROMEDIO VENTA (UNDS)]]/30</f>
        <v>19.533333333333335</v>
      </c>
      <c r="W261" s="11">
        <f ca="1">+Tabla1[[#This Row],[VENTA POR DÍA]]*Tabla1[[#This Row],[LEAD TIME (Días)]]</f>
        <v>156.26666666666668</v>
      </c>
      <c r="X261" s="11" t="str">
        <f>IF(Tabla1[[#This Row],[ABC]]="C","A PEDIDO","STOCK")</f>
        <v>STOCK</v>
      </c>
      <c r="Y261" s="11">
        <f ca="1">IF(Tabla1[[#This Row],[ABC]]="C",0,ROUNDUP(VLOOKUP(Tabla1[[#This Row],[ABC]],$F$11:$J$12,MATCH(Y$15,$F$10:$J$10,0),0)*Tabla1[[#This Row],[VENTA POR DÍA]],0))</f>
        <v>184</v>
      </c>
      <c r="Z261" s="11">
        <f ca="1">IF(Tabla1[[#This Row],[ABC]]="C",0,ROUNDUP(VLOOKUP(Tabla1[[#This Row],[ABC]],$F$11:$J$12,MATCH(Z$15,$F$10:$J$10,0),0)*Tabla1[[#This Row],[VENTA POR DÍA]],0))</f>
        <v>445</v>
      </c>
    </row>
    <row r="262" spans="2:26" x14ac:dyDescent="0.2">
      <c r="B262" s="2">
        <v>362721</v>
      </c>
      <c r="C262" s="2" t="s">
        <v>470</v>
      </c>
      <c r="D262" s="2" t="s">
        <v>5</v>
      </c>
      <c r="E262" s="3" t="s">
        <v>6</v>
      </c>
      <c r="F262" s="16">
        <f t="shared" ca="1" si="26"/>
        <v>23</v>
      </c>
      <c r="G262" s="17">
        <f t="shared" ca="1" si="27"/>
        <v>11</v>
      </c>
      <c r="H262" s="36" t="str">
        <f>IFERROR(VLOOKUP(Tabla1[[#This Row],[COD PRODUCTO]],Tabla13[#All],9,0),"C")</f>
        <v>C</v>
      </c>
      <c r="I262" s="11">
        <f t="shared" ca="1" si="32"/>
        <v>690</v>
      </c>
      <c r="J262" s="11">
        <f t="shared" ca="1" si="32"/>
        <v>415</v>
      </c>
      <c r="K262" s="11">
        <f t="shared" ca="1" si="32"/>
        <v>706</v>
      </c>
      <c r="L262" s="11">
        <f t="shared" ca="1" si="32"/>
        <v>308</v>
      </c>
      <c r="M262" s="11">
        <f t="shared" ca="1" si="32"/>
        <v>362</v>
      </c>
      <c r="N262" s="11">
        <f t="shared" ca="1" si="32"/>
        <v>403</v>
      </c>
      <c r="O262" s="11">
        <f t="shared" ca="1" si="32"/>
        <v>131</v>
      </c>
      <c r="P262" s="11">
        <f t="shared" ca="1" si="32"/>
        <v>823</v>
      </c>
      <c r="Q262" s="11">
        <f t="shared" ca="1" si="32"/>
        <v>300</v>
      </c>
      <c r="R262" s="11">
        <f t="shared" ca="1" si="32"/>
        <v>520</v>
      </c>
      <c r="S262" s="11">
        <f t="shared" ca="1" si="32"/>
        <v>728</v>
      </c>
      <c r="T262" s="11">
        <f t="shared" ca="1" si="32"/>
        <v>605</v>
      </c>
      <c r="U262" s="11">
        <f ca="1">IF($B$9=1,AVERAGE(Tabla1[[#This Row],[OCT]:[DIC]]),IF($B$9=2,AVERAGE(Tabla1[[#This Row],[JUL]:[DIC]]),AVERAGE(Tabla1[[#This Row],[ENE]:[DIC]])))</f>
        <v>617.66666666666663</v>
      </c>
      <c r="V262" s="11">
        <f ca="1">+Tabla1[[#This Row],[PROMEDIO VENTA (UNDS)]]/30</f>
        <v>20.588888888888889</v>
      </c>
      <c r="W262" s="11">
        <f ca="1">+Tabla1[[#This Row],[VENTA POR DÍA]]*Tabla1[[#This Row],[LEAD TIME (Días)]]</f>
        <v>226.47777777777776</v>
      </c>
      <c r="X262" s="11" t="str">
        <f>IF(Tabla1[[#This Row],[ABC]]="C","A PEDIDO","STOCK")</f>
        <v>A PEDIDO</v>
      </c>
      <c r="Y262" s="11">
        <f>IF(Tabla1[[#This Row],[ABC]]="C",0,ROUNDUP(VLOOKUP(Tabla1[[#This Row],[ABC]],$F$11:$J$12,MATCH(Y$15,$F$10:$J$10,0),0)*Tabla1[[#This Row],[VENTA POR DÍA]],0))</f>
        <v>0</v>
      </c>
      <c r="Z262" s="11">
        <f>IF(Tabla1[[#This Row],[ABC]]="C",0,ROUNDUP(VLOOKUP(Tabla1[[#This Row],[ABC]],$F$11:$J$12,MATCH(Z$15,$F$10:$J$10,0),0)*Tabla1[[#This Row],[VENTA POR DÍA]],0))</f>
        <v>0</v>
      </c>
    </row>
    <row r="263" spans="2:26" x14ac:dyDescent="0.2">
      <c r="B263" s="2">
        <v>362790</v>
      </c>
      <c r="C263" s="2" t="s">
        <v>471</v>
      </c>
      <c r="D263" s="2" t="s">
        <v>5</v>
      </c>
      <c r="E263" s="3" t="s">
        <v>6</v>
      </c>
      <c r="F263" s="16">
        <f t="shared" ca="1" si="26"/>
        <v>8</v>
      </c>
      <c r="G263" s="17">
        <f t="shared" ca="1" si="27"/>
        <v>17</v>
      </c>
      <c r="H263" s="36" t="str">
        <f>IFERROR(VLOOKUP(Tabla1[[#This Row],[COD PRODUCTO]],Tabla13[#All],9,0),"C")</f>
        <v>B</v>
      </c>
      <c r="I263" s="11">
        <f t="shared" ca="1" si="32"/>
        <v>777</v>
      </c>
      <c r="J263" s="11">
        <f t="shared" ca="1" si="32"/>
        <v>99</v>
      </c>
      <c r="K263" s="11">
        <f t="shared" ca="1" si="32"/>
        <v>736</v>
      </c>
      <c r="L263" s="11">
        <f t="shared" ca="1" si="32"/>
        <v>563</v>
      </c>
      <c r="M263" s="11">
        <f t="shared" ca="1" si="32"/>
        <v>621</v>
      </c>
      <c r="N263" s="11">
        <f t="shared" ca="1" si="32"/>
        <v>210</v>
      </c>
      <c r="O263" s="11">
        <f t="shared" ca="1" si="32"/>
        <v>435</v>
      </c>
      <c r="P263" s="11">
        <f t="shared" ca="1" si="32"/>
        <v>-95</v>
      </c>
      <c r="Q263" s="11">
        <f t="shared" ca="1" si="32"/>
        <v>898</v>
      </c>
      <c r="R263" s="11">
        <f t="shared" ca="1" si="32"/>
        <v>-95</v>
      </c>
      <c r="S263" s="11">
        <f t="shared" ca="1" si="32"/>
        <v>-47</v>
      </c>
      <c r="T263" s="11">
        <f t="shared" ca="1" si="32"/>
        <v>553</v>
      </c>
      <c r="U263" s="11">
        <f ca="1">IF($B$9=1,AVERAGE(Tabla1[[#This Row],[OCT]:[DIC]]),IF($B$9=2,AVERAGE(Tabla1[[#This Row],[JUL]:[DIC]]),AVERAGE(Tabla1[[#This Row],[ENE]:[DIC]])))</f>
        <v>137</v>
      </c>
      <c r="V263" s="11">
        <f ca="1">+Tabla1[[#This Row],[PROMEDIO VENTA (UNDS)]]/30</f>
        <v>4.5666666666666664</v>
      </c>
      <c r="W263" s="11">
        <f ca="1">+Tabla1[[#This Row],[VENTA POR DÍA]]*Tabla1[[#This Row],[LEAD TIME (Días)]]</f>
        <v>77.633333333333326</v>
      </c>
      <c r="X263" s="11" t="str">
        <f>IF(Tabla1[[#This Row],[ABC]]="C","A PEDIDO","STOCK")</f>
        <v>STOCK</v>
      </c>
      <c r="Y263" s="11">
        <f ca="1">IF(Tabla1[[#This Row],[ABC]]="C",0,ROUNDUP(VLOOKUP(Tabla1[[#This Row],[ABC]],$F$11:$J$12,MATCH(Y$15,$F$10:$J$10,0),0)*Tabla1[[#This Row],[VENTA POR DÍA]],0))</f>
        <v>43</v>
      </c>
      <c r="Z263" s="11">
        <f ca="1">IF(Tabla1[[#This Row],[ABC]]="C",0,ROUNDUP(VLOOKUP(Tabla1[[#This Row],[ABC]],$F$11:$J$12,MATCH(Z$15,$F$10:$J$10,0),0)*Tabla1[[#This Row],[VENTA POR DÍA]],0))</f>
        <v>105</v>
      </c>
    </row>
    <row r="264" spans="2:26" x14ac:dyDescent="0.2">
      <c r="B264" s="2">
        <v>362716</v>
      </c>
      <c r="C264" s="2" t="s">
        <v>36</v>
      </c>
      <c r="D264" s="2" t="s">
        <v>5</v>
      </c>
      <c r="E264" s="3" t="s">
        <v>6</v>
      </c>
      <c r="F264" s="16">
        <f t="shared" ca="1" si="26"/>
        <v>13</v>
      </c>
      <c r="G264" s="17">
        <f t="shared" ca="1" si="27"/>
        <v>10</v>
      </c>
      <c r="H264" s="36" t="str">
        <f>IFERROR(VLOOKUP(Tabla1[[#This Row],[COD PRODUCTO]],Tabla13[#All],9,0),"C")</f>
        <v>B</v>
      </c>
      <c r="I264" s="11">
        <f t="shared" ca="1" si="32"/>
        <v>313</v>
      </c>
      <c r="J264" s="11">
        <f t="shared" ca="1" si="32"/>
        <v>761</v>
      </c>
      <c r="K264" s="11">
        <f t="shared" ca="1" si="32"/>
        <v>298</v>
      </c>
      <c r="L264" s="11">
        <f t="shared" ca="1" si="32"/>
        <v>902</v>
      </c>
      <c r="M264" s="11">
        <f t="shared" ca="1" si="32"/>
        <v>-23</v>
      </c>
      <c r="N264" s="11">
        <f t="shared" ca="1" si="32"/>
        <v>157</v>
      </c>
      <c r="O264" s="11">
        <f t="shared" ca="1" si="32"/>
        <v>-73</v>
      </c>
      <c r="P264" s="11">
        <f t="shared" ca="1" si="32"/>
        <v>570</v>
      </c>
      <c r="Q264" s="11">
        <f t="shared" ca="1" si="32"/>
        <v>943</v>
      </c>
      <c r="R264" s="11">
        <f t="shared" ca="1" si="32"/>
        <v>10</v>
      </c>
      <c r="S264" s="11">
        <f t="shared" ca="1" si="32"/>
        <v>-50</v>
      </c>
      <c r="T264" s="11">
        <f t="shared" ca="1" si="32"/>
        <v>821</v>
      </c>
      <c r="U264" s="11">
        <f ca="1">IF($B$9=1,AVERAGE(Tabla1[[#This Row],[OCT]:[DIC]]),IF($B$9=2,AVERAGE(Tabla1[[#This Row],[JUL]:[DIC]]),AVERAGE(Tabla1[[#This Row],[ENE]:[DIC]])))</f>
        <v>260.33333333333331</v>
      </c>
      <c r="V264" s="11">
        <f ca="1">+Tabla1[[#This Row],[PROMEDIO VENTA (UNDS)]]/30</f>
        <v>8.6777777777777771</v>
      </c>
      <c r="W264" s="11">
        <f ca="1">+Tabla1[[#This Row],[VENTA POR DÍA]]*Tabla1[[#This Row],[LEAD TIME (Días)]]</f>
        <v>86.777777777777771</v>
      </c>
      <c r="X264" s="11" t="str">
        <f>IF(Tabla1[[#This Row],[ABC]]="C","A PEDIDO","STOCK")</f>
        <v>STOCK</v>
      </c>
      <c r="Y264" s="11">
        <f ca="1">IF(Tabla1[[#This Row],[ABC]]="C",0,ROUNDUP(VLOOKUP(Tabla1[[#This Row],[ABC]],$F$11:$J$12,MATCH(Y$15,$F$10:$J$10,0),0)*Tabla1[[#This Row],[VENTA POR DÍA]],0))</f>
        <v>82</v>
      </c>
      <c r="Z264" s="11">
        <f ca="1">IF(Tabla1[[#This Row],[ABC]]="C",0,ROUNDUP(VLOOKUP(Tabla1[[#This Row],[ABC]],$F$11:$J$12,MATCH(Z$15,$F$10:$J$10,0),0)*Tabla1[[#This Row],[VENTA POR DÍA]],0))</f>
        <v>198</v>
      </c>
    </row>
    <row r="265" spans="2:26" x14ac:dyDescent="0.2">
      <c r="B265" s="2">
        <v>362710</v>
      </c>
      <c r="C265" s="2" t="s">
        <v>478</v>
      </c>
      <c r="D265" s="2" t="s">
        <v>5</v>
      </c>
      <c r="E265" s="3" t="s">
        <v>6</v>
      </c>
      <c r="F265" s="16">
        <f t="shared" ca="1" si="26"/>
        <v>12</v>
      </c>
      <c r="G265" s="17">
        <f t="shared" ca="1" si="27"/>
        <v>7</v>
      </c>
      <c r="H265" s="36" t="str">
        <f>IFERROR(VLOOKUP(Tabla1[[#This Row],[COD PRODUCTO]],Tabla13[#All],9,0),"C")</f>
        <v>C</v>
      </c>
      <c r="I265" s="11">
        <f t="shared" ca="1" si="32"/>
        <v>50</v>
      </c>
      <c r="J265" s="11">
        <f t="shared" ca="1" si="32"/>
        <v>854</v>
      </c>
      <c r="K265" s="11">
        <f t="shared" ca="1" si="32"/>
        <v>-2</v>
      </c>
      <c r="L265" s="11">
        <f t="shared" ca="1" si="32"/>
        <v>306</v>
      </c>
      <c r="M265" s="11">
        <f t="shared" ca="1" si="32"/>
        <v>727</v>
      </c>
      <c r="N265" s="11">
        <f t="shared" ca="1" si="32"/>
        <v>110</v>
      </c>
      <c r="O265" s="11">
        <f t="shared" ca="1" si="32"/>
        <v>638</v>
      </c>
      <c r="P265" s="11">
        <f t="shared" ca="1" si="32"/>
        <v>410</v>
      </c>
      <c r="Q265" s="11">
        <f t="shared" ca="1" si="32"/>
        <v>979</v>
      </c>
      <c r="R265" s="11">
        <f t="shared" ca="1" si="32"/>
        <v>287</v>
      </c>
      <c r="S265" s="11">
        <f t="shared" ca="1" si="32"/>
        <v>627</v>
      </c>
      <c r="T265" s="11">
        <f t="shared" ca="1" si="32"/>
        <v>365</v>
      </c>
      <c r="U265" s="11">
        <f ca="1">IF($B$9=1,AVERAGE(Tabla1[[#This Row],[OCT]:[DIC]]),IF($B$9=2,AVERAGE(Tabla1[[#This Row],[JUL]:[DIC]]),AVERAGE(Tabla1[[#This Row],[ENE]:[DIC]])))</f>
        <v>426.33333333333331</v>
      </c>
      <c r="V265" s="11">
        <f ca="1">+Tabla1[[#This Row],[PROMEDIO VENTA (UNDS)]]/30</f>
        <v>14.21111111111111</v>
      </c>
      <c r="W265" s="11">
        <f ca="1">+Tabla1[[#This Row],[VENTA POR DÍA]]*Tabla1[[#This Row],[LEAD TIME (Días)]]</f>
        <v>99.477777777777774</v>
      </c>
      <c r="X265" s="11" t="str">
        <f>IF(Tabla1[[#This Row],[ABC]]="C","A PEDIDO","STOCK")</f>
        <v>A PEDIDO</v>
      </c>
      <c r="Y265" s="11">
        <f>IF(Tabla1[[#This Row],[ABC]]="C",0,ROUNDUP(VLOOKUP(Tabla1[[#This Row],[ABC]],$F$11:$J$12,MATCH(Y$15,$F$10:$J$10,0),0)*Tabla1[[#This Row],[VENTA POR DÍA]],0))</f>
        <v>0</v>
      </c>
      <c r="Z265" s="11">
        <f>IF(Tabla1[[#This Row],[ABC]]="C",0,ROUNDUP(VLOOKUP(Tabla1[[#This Row],[ABC]],$F$11:$J$12,MATCH(Z$15,$F$10:$J$10,0),0)*Tabla1[[#This Row],[VENTA POR DÍA]],0))</f>
        <v>0</v>
      </c>
    </row>
    <row r="266" spans="2:26" x14ac:dyDescent="0.2">
      <c r="B266" s="2">
        <v>362713</v>
      </c>
      <c r="C266" s="2" t="s">
        <v>479</v>
      </c>
      <c r="D266" s="2" t="s">
        <v>5</v>
      </c>
      <c r="E266" s="3" t="s">
        <v>6</v>
      </c>
      <c r="F266" s="16">
        <f t="shared" ca="1" si="26"/>
        <v>40</v>
      </c>
      <c r="G266" s="17">
        <f t="shared" ca="1" si="27"/>
        <v>19</v>
      </c>
      <c r="H266" s="36" t="str">
        <f>IFERROR(VLOOKUP(Tabla1[[#This Row],[COD PRODUCTO]],Tabla13[#All],9,0),"C")</f>
        <v>B</v>
      </c>
      <c r="I266" s="11">
        <f t="shared" ref="I266:T275" ca="1" si="33">RANDBETWEEN(-100,1000)</f>
        <v>205</v>
      </c>
      <c r="J266" s="11">
        <f t="shared" ca="1" si="33"/>
        <v>913</v>
      </c>
      <c r="K266" s="11">
        <f t="shared" ca="1" si="33"/>
        <v>750</v>
      </c>
      <c r="L266" s="11">
        <f t="shared" ca="1" si="33"/>
        <v>1</v>
      </c>
      <c r="M266" s="11">
        <f t="shared" ca="1" si="33"/>
        <v>611</v>
      </c>
      <c r="N266" s="11">
        <f t="shared" ca="1" si="33"/>
        <v>647</v>
      </c>
      <c r="O266" s="11">
        <f t="shared" ca="1" si="33"/>
        <v>771</v>
      </c>
      <c r="P266" s="11">
        <f t="shared" ca="1" si="33"/>
        <v>684</v>
      </c>
      <c r="Q266" s="11">
        <f t="shared" ca="1" si="33"/>
        <v>989</v>
      </c>
      <c r="R266" s="11">
        <f t="shared" ca="1" si="33"/>
        <v>-75</v>
      </c>
      <c r="S266" s="11">
        <f t="shared" ca="1" si="33"/>
        <v>184</v>
      </c>
      <c r="T266" s="11">
        <f t="shared" ca="1" si="33"/>
        <v>463</v>
      </c>
      <c r="U266" s="11">
        <f ca="1">IF($B$9=1,AVERAGE(Tabla1[[#This Row],[OCT]:[DIC]]),IF($B$9=2,AVERAGE(Tabla1[[#This Row],[JUL]:[DIC]]),AVERAGE(Tabla1[[#This Row],[ENE]:[DIC]])))</f>
        <v>190.66666666666666</v>
      </c>
      <c r="V266" s="11">
        <f ca="1">+Tabla1[[#This Row],[PROMEDIO VENTA (UNDS)]]/30</f>
        <v>6.3555555555555552</v>
      </c>
      <c r="W266" s="11">
        <f ca="1">+Tabla1[[#This Row],[VENTA POR DÍA]]*Tabla1[[#This Row],[LEAD TIME (Días)]]</f>
        <v>120.75555555555555</v>
      </c>
      <c r="X266" s="11" t="str">
        <f>IF(Tabla1[[#This Row],[ABC]]="C","A PEDIDO","STOCK")</f>
        <v>STOCK</v>
      </c>
      <c r="Y266" s="11">
        <f ca="1">IF(Tabla1[[#This Row],[ABC]]="C",0,ROUNDUP(VLOOKUP(Tabla1[[#This Row],[ABC]],$F$11:$J$12,MATCH(Y$15,$F$10:$J$10,0),0)*Tabla1[[#This Row],[VENTA POR DÍA]],0))</f>
        <v>60</v>
      </c>
      <c r="Z266" s="11">
        <f ca="1">IF(Tabla1[[#This Row],[ABC]]="C",0,ROUNDUP(VLOOKUP(Tabla1[[#This Row],[ABC]],$F$11:$J$12,MATCH(Z$15,$F$10:$J$10,0),0)*Tabla1[[#This Row],[VENTA POR DÍA]],0))</f>
        <v>145</v>
      </c>
    </row>
    <row r="267" spans="2:26" x14ac:dyDescent="0.2">
      <c r="B267" s="2">
        <v>364434</v>
      </c>
      <c r="C267" s="2" t="s">
        <v>480</v>
      </c>
      <c r="D267" s="2" t="s">
        <v>5</v>
      </c>
      <c r="E267" s="3" t="s">
        <v>6</v>
      </c>
      <c r="F267" s="16">
        <f t="shared" ca="1" si="26"/>
        <v>49</v>
      </c>
      <c r="G267" s="17">
        <f t="shared" ca="1" si="27"/>
        <v>7</v>
      </c>
      <c r="H267" s="36" t="str">
        <f>IFERROR(VLOOKUP(Tabla1[[#This Row],[COD PRODUCTO]],Tabla13[#All],9,0),"C")</f>
        <v>C</v>
      </c>
      <c r="I267" s="11">
        <f t="shared" ca="1" si="33"/>
        <v>270</v>
      </c>
      <c r="J267" s="11">
        <f t="shared" ca="1" si="33"/>
        <v>805</v>
      </c>
      <c r="K267" s="11">
        <f t="shared" ca="1" si="33"/>
        <v>581</v>
      </c>
      <c r="L267" s="11">
        <f t="shared" ca="1" si="33"/>
        <v>362</v>
      </c>
      <c r="M267" s="11">
        <f t="shared" ca="1" si="33"/>
        <v>636</v>
      </c>
      <c r="N267" s="11">
        <f t="shared" ca="1" si="33"/>
        <v>55</v>
      </c>
      <c r="O267" s="11">
        <f t="shared" ca="1" si="33"/>
        <v>65</v>
      </c>
      <c r="P267" s="11">
        <f t="shared" ca="1" si="33"/>
        <v>145</v>
      </c>
      <c r="Q267" s="11">
        <f t="shared" ca="1" si="33"/>
        <v>867</v>
      </c>
      <c r="R267" s="11">
        <f t="shared" ca="1" si="33"/>
        <v>968</v>
      </c>
      <c r="S267" s="11">
        <f t="shared" ca="1" si="33"/>
        <v>731</v>
      </c>
      <c r="T267" s="11">
        <f t="shared" ca="1" si="33"/>
        <v>525</v>
      </c>
      <c r="U267" s="11">
        <f ca="1">IF($B$9=1,AVERAGE(Tabla1[[#This Row],[OCT]:[DIC]]),IF($B$9=2,AVERAGE(Tabla1[[#This Row],[JUL]:[DIC]]),AVERAGE(Tabla1[[#This Row],[ENE]:[DIC]])))</f>
        <v>741.33333333333337</v>
      </c>
      <c r="V267" s="11">
        <f ca="1">+Tabla1[[#This Row],[PROMEDIO VENTA (UNDS)]]/30</f>
        <v>24.711111111111112</v>
      </c>
      <c r="W267" s="11">
        <f ca="1">+Tabla1[[#This Row],[VENTA POR DÍA]]*Tabla1[[#This Row],[LEAD TIME (Días)]]</f>
        <v>172.97777777777779</v>
      </c>
      <c r="X267" s="11" t="str">
        <f>IF(Tabla1[[#This Row],[ABC]]="C","A PEDIDO","STOCK")</f>
        <v>A PEDIDO</v>
      </c>
      <c r="Y267" s="11">
        <f>IF(Tabla1[[#This Row],[ABC]]="C",0,ROUNDUP(VLOOKUP(Tabla1[[#This Row],[ABC]],$F$11:$J$12,MATCH(Y$15,$F$10:$J$10,0),0)*Tabla1[[#This Row],[VENTA POR DÍA]],0))</f>
        <v>0</v>
      </c>
      <c r="Z267" s="11">
        <f>IF(Tabla1[[#This Row],[ABC]]="C",0,ROUNDUP(VLOOKUP(Tabla1[[#This Row],[ABC]],$F$11:$J$12,MATCH(Z$15,$F$10:$J$10,0),0)*Tabla1[[#This Row],[VENTA POR DÍA]],0))</f>
        <v>0</v>
      </c>
    </row>
    <row r="268" spans="2:26" x14ac:dyDescent="0.2">
      <c r="B268" s="2">
        <v>362723</v>
      </c>
      <c r="C268" s="2" t="s">
        <v>492</v>
      </c>
      <c r="D268" s="2" t="s">
        <v>5</v>
      </c>
      <c r="E268" s="3" t="s">
        <v>6</v>
      </c>
      <c r="F268" s="16">
        <f t="shared" ca="1" si="26"/>
        <v>27</v>
      </c>
      <c r="G268" s="17">
        <f t="shared" ca="1" si="27"/>
        <v>18</v>
      </c>
      <c r="H268" s="36" t="str">
        <f>IFERROR(VLOOKUP(Tabla1[[#This Row],[COD PRODUCTO]],Tabla13[#All],9,0),"C")</f>
        <v>C</v>
      </c>
      <c r="I268" s="11">
        <f t="shared" ca="1" si="33"/>
        <v>772</v>
      </c>
      <c r="J268" s="11">
        <f t="shared" ca="1" si="33"/>
        <v>121</v>
      </c>
      <c r="K268" s="11">
        <f t="shared" ca="1" si="33"/>
        <v>-31</v>
      </c>
      <c r="L268" s="11">
        <f t="shared" ca="1" si="33"/>
        <v>554</v>
      </c>
      <c r="M268" s="11">
        <f t="shared" ca="1" si="33"/>
        <v>527</v>
      </c>
      <c r="N268" s="11">
        <f t="shared" ca="1" si="33"/>
        <v>795</v>
      </c>
      <c r="O268" s="11">
        <f t="shared" ca="1" si="33"/>
        <v>331</v>
      </c>
      <c r="P268" s="11">
        <f t="shared" ca="1" si="33"/>
        <v>451</v>
      </c>
      <c r="Q268" s="11">
        <f t="shared" ca="1" si="33"/>
        <v>354</v>
      </c>
      <c r="R268" s="11">
        <f t="shared" ca="1" si="33"/>
        <v>894</v>
      </c>
      <c r="S268" s="11">
        <f t="shared" ca="1" si="33"/>
        <v>116</v>
      </c>
      <c r="T268" s="11">
        <f t="shared" ca="1" si="33"/>
        <v>575</v>
      </c>
      <c r="U268" s="11">
        <f ca="1">IF($B$9=1,AVERAGE(Tabla1[[#This Row],[OCT]:[DIC]]),IF($B$9=2,AVERAGE(Tabla1[[#This Row],[JUL]:[DIC]]),AVERAGE(Tabla1[[#This Row],[ENE]:[DIC]])))</f>
        <v>528.33333333333337</v>
      </c>
      <c r="V268" s="11">
        <f ca="1">+Tabla1[[#This Row],[PROMEDIO VENTA (UNDS)]]/30</f>
        <v>17.611111111111111</v>
      </c>
      <c r="W268" s="11">
        <f ca="1">+Tabla1[[#This Row],[VENTA POR DÍA]]*Tabla1[[#This Row],[LEAD TIME (Días)]]</f>
        <v>317</v>
      </c>
      <c r="X268" s="11" t="str">
        <f>IF(Tabla1[[#This Row],[ABC]]="C","A PEDIDO","STOCK")</f>
        <v>A PEDIDO</v>
      </c>
      <c r="Y268" s="11">
        <f>IF(Tabla1[[#This Row],[ABC]]="C",0,ROUNDUP(VLOOKUP(Tabla1[[#This Row],[ABC]],$F$11:$J$12,MATCH(Y$15,$F$10:$J$10,0),0)*Tabla1[[#This Row],[VENTA POR DÍA]],0))</f>
        <v>0</v>
      </c>
      <c r="Z268" s="11">
        <f>IF(Tabla1[[#This Row],[ABC]]="C",0,ROUNDUP(VLOOKUP(Tabla1[[#This Row],[ABC]],$F$11:$J$12,MATCH(Z$15,$F$10:$J$10,0),0)*Tabla1[[#This Row],[VENTA POR DÍA]],0))</f>
        <v>0</v>
      </c>
    </row>
    <row r="269" spans="2:26" x14ac:dyDescent="0.2">
      <c r="B269" s="2">
        <v>348274</v>
      </c>
      <c r="C269" s="2" t="s">
        <v>4</v>
      </c>
      <c r="D269" s="2" t="s">
        <v>5</v>
      </c>
      <c r="E269" s="3" t="s">
        <v>6</v>
      </c>
      <c r="F269" s="16">
        <f t="shared" ca="1" si="26"/>
        <v>27</v>
      </c>
      <c r="G269" s="17">
        <f t="shared" ca="1" si="27"/>
        <v>25</v>
      </c>
      <c r="H269" s="36" t="str">
        <f>IFERROR(VLOOKUP(Tabla1[[#This Row],[COD PRODUCTO]],Tabla13[#All],9,0),"C")</f>
        <v>C</v>
      </c>
      <c r="I269" s="11">
        <f t="shared" ca="1" si="33"/>
        <v>380</v>
      </c>
      <c r="J269" s="11">
        <f t="shared" ca="1" si="33"/>
        <v>-38</v>
      </c>
      <c r="K269" s="11">
        <f t="shared" ca="1" si="33"/>
        <v>586</v>
      </c>
      <c r="L269" s="11">
        <f t="shared" ca="1" si="33"/>
        <v>50</v>
      </c>
      <c r="M269" s="11">
        <f t="shared" ca="1" si="33"/>
        <v>785</v>
      </c>
      <c r="N269" s="11">
        <f t="shared" ca="1" si="33"/>
        <v>278</v>
      </c>
      <c r="O269" s="11">
        <f t="shared" ca="1" si="33"/>
        <v>860</v>
      </c>
      <c r="P269" s="11">
        <f t="shared" ca="1" si="33"/>
        <v>482</v>
      </c>
      <c r="Q269" s="11">
        <f t="shared" ca="1" si="33"/>
        <v>765</v>
      </c>
      <c r="R269" s="11">
        <f t="shared" ca="1" si="33"/>
        <v>326</v>
      </c>
      <c r="S269" s="11">
        <f t="shared" ca="1" si="33"/>
        <v>807</v>
      </c>
      <c r="T269" s="11">
        <f t="shared" ca="1" si="33"/>
        <v>396</v>
      </c>
      <c r="U269" s="11">
        <f ca="1">IF($B$9=1,AVERAGE(Tabla1[[#This Row],[OCT]:[DIC]]),IF($B$9=2,AVERAGE(Tabla1[[#This Row],[JUL]:[DIC]]),AVERAGE(Tabla1[[#This Row],[ENE]:[DIC]])))</f>
        <v>509.66666666666669</v>
      </c>
      <c r="V269" s="11">
        <f ca="1">+Tabla1[[#This Row],[PROMEDIO VENTA (UNDS)]]/30</f>
        <v>16.988888888888891</v>
      </c>
      <c r="W269" s="11">
        <f ca="1">+Tabla1[[#This Row],[VENTA POR DÍA]]*Tabla1[[#This Row],[LEAD TIME (Días)]]</f>
        <v>424.72222222222229</v>
      </c>
      <c r="X269" s="11" t="str">
        <f>IF(Tabla1[[#This Row],[ABC]]="C","A PEDIDO","STOCK")</f>
        <v>A PEDIDO</v>
      </c>
      <c r="Y269" s="11">
        <f>IF(Tabla1[[#This Row],[ABC]]="C",0,ROUNDUP(VLOOKUP(Tabla1[[#This Row],[ABC]],$F$11:$J$12,MATCH(Y$15,$F$10:$J$10,0),0)*Tabla1[[#This Row],[VENTA POR DÍA]],0))</f>
        <v>0</v>
      </c>
      <c r="Z269" s="11">
        <f>IF(Tabla1[[#This Row],[ABC]]="C",0,ROUNDUP(VLOOKUP(Tabla1[[#This Row],[ABC]],$F$11:$J$12,MATCH(Z$15,$F$10:$J$10,0),0)*Tabla1[[#This Row],[VENTA POR DÍA]],0))</f>
        <v>0</v>
      </c>
    </row>
    <row r="270" spans="2:26" x14ac:dyDescent="0.2">
      <c r="B270" s="2">
        <v>362793</v>
      </c>
      <c r="C270" s="2" t="s">
        <v>496</v>
      </c>
      <c r="D270" s="2" t="s">
        <v>5</v>
      </c>
      <c r="E270" s="3" t="s">
        <v>6</v>
      </c>
      <c r="F270" s="16">
        <f t="shared" ca="1" si="26"/>
        <v>20</v>
      </c>
      <c r="G270" s="17">
        <f t="shared" ca="1" si="27"/>
        <v>7</v>
      </c>
      <c r="H270" s="36" t="str">
        <f>IFERROR(VLOOKUP(Tabla1[[#This Row],[COD PRODUCTO]],Tabla13[#All],9,0),"C")</f>
        <v>C</v>
      </c>
      <c r="I270" s="11">
        <f t="shared" ca="1" si="33"/>
        <v>723</v>
      </c>
      <c r="J270" s="11">
        <f t="shared" ca="1" si="33"/>
        <v>267</v>
      </c>
      <c r="K270" s="11">
        <f t="shared" ca="1" si="33"/>
        <v>304</v>
      </c>
      <c r="L270" s="11">
        <f t="shared" ca="1" si="33"/>
        <v>367</v>
      </c>
      <c r="M270" s="11">
        <f t="shared" ca="1" si="33"/>
        <v>334</v>
      </c>
      <c r="N270" s="11">
        <f t="shared" ca="1" si="33"/>
        <v>111</v>
      </c>
      <c r="O270" s="11">
        <f t="shared" ca="1" si="33"/>
        <v>171</v>
      </c>
      <c r="P270" s="11">
        <f t="shared" ca="1" si="33"/>
        <v>113</v>
      </c>
      <c r="Q270" s="11">
        <f t="shared" ca="1" si="33"/>
        <v>740</v>
      </c>
      <c r="R270" s="11">
        <f t="shared" ca="1" si="33"/>
        <v>329</v>
      </c>
      <c r="S270" s="11">
        <f t="shared" ca="1" si="33"/>
        <v>588</v>
      </c>
      <c r="T270" s="11">
        <f t="shared" ca="1" si="33"/>
        <v>981</v>
      </c>
      <c r="U270" s="11">
        <f ca="1">IF($B$9=1,AVERAGE(Tabla1[[#This Row],[OCT]:[DIC]]),IF($B$9=2,AVERAGE(Tabla1[[#This Row],[JUL]:[DIC]]),AVERAGE(Tabla1[[#This Row],[ENE]:[DIC]])))</f>
        <v>632.66666666666663</v>
      </c>
      <c r="V270" s="11">
        <f ca="1">+Tabla1[[#This Row],[PROMEDIO VENTA (UNDS)]]/30</f>
        <v>21.088888888888889</v>
      </c>
      <c r="W270" s="11">
        <f ca="1">+Tabla1[[#This Row],[VENTA POR DÍA]]*Tabla1[[#This Row],[LEAD TIME (Días)]]</f>
        <v>147.62222222222221</v>
      </c>
      <c r="X270" s="11" t="str">
        <f>IF(Tabla1[[#This Row],[ABC]]="C","A PEDIDO","STOCK")</f>
        <v>A PEDIDO</v>
      </c>
      <c r="Y270" s="11">
        <f>IF(Tabla1[[#This Row],[ABC]]="C",0,ROUNDUP(VLOOKUP(Tabla1[[#This Row],[ABC]],$F$11:$J$12,MATCH(Y$15,$F$10:$J$10,0),0)*Tabla1[[#This Row],[VENTA POR DÍA]],0))</f>
        <v>0</v>
      </c>
      <c r="Z270" s="11">
        <f>IF(Tabla1[[#This Row],[ABC]]="C",0,ROUNDUP(VLOOKUP(Tabla1[[#This Row],[ABC]],$F$11:$J$12,MATCH(Z$15,$F$10:$J$10,0),0)*Tabla1[[#This Row],[VENTA POR DÍA]],0))</f>
        <v>0</v>
      </c>
    </row>
    <row r="271" spans="2:26" x14ac:dyDescent="0.2">
      <c r="B271" s="2">
        <v>362660</v>
      </c>
      <c r="C271" s="2" t="s">
        <v>103</v>
      </c>
      <c r="D271" s="2" t="s">
        <v>5</v>
      </c>
      <c r="E271" s="3" t="s">
        <v>6</v>
      </c>
      <c r="F271" s="16">
        <f t="shared" ca="1" si="26"/>
        <v>39</v>
      </c>
      <c r="G271" s="17">
        <f t="shared" ca="1" si="27"/>
        <v>29</v>
      </c>
      <c r="H271" s="36" t="str">
        <f>IFERROR(VLOOKUP(Tabla1[[#This Row],[COD PRODUCTO]],Tabla13[#All],9,0),"C")</f>
        <v>B</v>
      </c>
      <c r="I271" s="11">
        <f t="shared" ca="1" si="33"/>
        <v>907</v>
      </c>
      <c r="J271" s="11">
        <f t="shared" ca="1" si="33"/>
        <v>506</v>
      </c>
      <c r="K271" s="11">
        <f t="shared" ca="1" si="33"/>
        <v>242</v>
      </c>
      <c r="L271" s="11">
        <f t="shared" ca="1" si="33"/>
        <v>202</v>
      </c>
      <c r="M271" s="11">
        <f t="shared" ca="1" si="33"/>
        <v>915</v>
      </c>
      <c r="N271" s="11">
        <f t="shared" ca="1" si="33"/>
        <v>429</v>
      </c>
      <c r="O271" s="11">
        <f t="shared" ca="1" si="33"/>
        <v>437</v>
      </c>
      <c r="P271" s="11">
        <f t="shared" ca="1" si="33"/>
        <v>266</v>
      </c>
      <c r="Q271" s="11">
        <f t="shared" ca="1" si="33"/>
        <v>711</v>
      </c>
      <c r="R271" s="11">
        <f t="shared" ca="1" si="33"/>
        <v>865</v>
      </c>
      <c r="S271" s="11">
        <f t="shared" ca="1" si="33"/>
        <v>662</v>
      </c>
      <c r="T271" s="11">
        <f t="shared" ca="1" si="33"/>
        <v>815</v>
      </c>
      <c r="U271" s="11">
        <f ca="1">IF($B$9=1,AVERAGE(Tabla1[[#This Row],[OCT]:[DIC]]),IF($B$9=2,AVERAGE(Tabla1[[#This Row],[JUL]:[DIC]]),AVERAGE(Tabla1[[#This Row],[ENE]:[DIC]])))</f>
        <v>780.66666666666663</v>
      </c>
      <c r="V271" s="11">
        <f ca="1">+Tabla1[[#This Row],[PROMEDIO VENTA (UNDS)]]/30</f>
        <v>26.022222222222222</v>
      </c>
      <c r="W271" s="11">
        <f ca="1">+Tabla1[[#This Row],[VENTA POR DÍA]]*Tabla1[[#This Row],[LEAD TIME (Días)]]</f>
        <v>754.64444444444439</v>
      </c>
      <c r="X271" s="11" t="str">
        <f>IF(Tabla1[[#This Row],[ABC]]="C","A PEDIDO","STOCK")</f>
        <v>STOCK</v>
      </c>
      <c r="Y271" s="11">
        <f ca="1">IF(Tabla1[[#This Row],[ABC]]="C",0,ROUNDUP(VLOOKUP(Tabla1[[#This Row],[ABC]],$F$11:$J$12,MATCH(Y$15,$F$10:$J$10,0),0)*Tabla1[[#This Row],[VENTA POR DÍA]],0))</f>
        <v>244</v>
      </c>
      <c r="Z271" s="11">
        <f ca="1">IF(Tabla1[[#This Row],[ABC]]="C",0,ROUNDUP(VLOOKUP(Tabla1[[#This Row],[ABC]],$F$11:$J$12,MATCH(Z$15,$F$10:$J$10,0),0)*Tabla1[[#This Row],[VENTA POR DÍA]],0))</f>
        <v>593</v>
      </c>
    </row>
    <row r="272" spans="2:26" x14ac:dyDescent="0.2">
      <c r="B272" s="2">
        <v>362717</v>
      </c>
      <c r="C272" s="2" t="s">
        <v>497</v>
      </c>
      <c r="D272" s="2" t="s">
        <v>5</v>
      </c>
      <c r="E272" s="3" t="s">
        <v>6</v>
      </c>
      <c r="F272" s="16">
        <f t="shared" ref="F272:F335" ca="1" si="34">RANDBETWEEN(5,50)</f>
        <v>18</v>
      </c>
      <c r="G272" s="17">
        <f t="shared" ref="G272:G335" ca="1" si="35">RANDBETWEEN(3,30)</f>
        <v>6</v>
      </c>
      <c r="H272" s="36" t="str">
        <f>IFERROR(VLOOKUP(Tabla1[[#This Row],[COD PRODUCTO]],Tabla13[#All],9,0),"C")</f>
        <v>C</v>
      </c>
      <c r="I272" s="11">
        <f t="shared" ca="1" si="33"/>
        <v>23</v>
      </c>
      <c r="J272" s="11">
        <f t="shared" ca="1" si="33"/>
        <v>239</v>
      </c>
      <c r="K272" s="11">
        <f t="shared" ca="1" si="33"/>
        <v>905</v>
      </c>
      <c r="L272" s="11">
        <f t="shared" ca="1" si="33"/>
        <v>824</v>
      </c>
      <c r="M272" s="11">
        <f t="shared" ca="1" si="33"/>
        <v>953</v>
      </c>
      <c r="N272" s="11">
        <f t="shared" ca="1" si="33"/>
        <v>9</v>
      </c>
      <c r="O272" s="11">
        <f t="shared" ca="1" si="33"/>
        <v>921</v>
      </c>
      <c r="P272" s="11">
        <f t="shared" ca="1" si="33"/>
        <v>280</v>
      </c>
      <c r="Q272" s="11">
        <f t="shared" ca="1" si="33"/>
        <v>603</v>
      </c>
      <c r="R272" s="11">
        <f t="shared" ca="1" si="33"/>
        <v>319</v>
      </c>
      <c r="S272" s="11">
        <f t="shared" ca="1" si="33"/>
        <v>810</v>
      </c>
      <c r="T272" s="11">
        <f t="shared" ca="1" si="33"/>
        <v>570</v>
      </c>
      <c r="U272" s="11">
        <f ca="1">IF($B$9=1,AVERAGE(Tabla1[[#This Row],[OCT]:[DIC]]),IF($B$9=2,AVERAGE(Tabla1[[#This Row],[JUL]:[DIC]]),AVERAGE(Tabla1[[#This Row],[ENE]:[DIC]])))</f>
        <v>566.33333333333337</v>
      </c>
      <c r="V272" s="11">
        <f ca="1">+Tabla1[[#This Row],[PROMEDIO VENTA (UNDS)]]/30</f>
        <v>18.87777777777778</v>
      </c>
      <c r="W272" s="11">
        <f ca="1">+Tabla1[[#This Row],[VENTA POR DÍA]]*Tabla1[[#This Row],[LEAD TIME (Días)]]</f>
        <v>113.26666666666668</v>
      </c>
      <c r="X272" s="11" t="str">
        <f>IF(Tabla1[[#This Row],[ABC]]="C","A PEDIDO","STOCK")</f>
        <v>A PEDIDO</v>
      </c>
      <c r="Y272" s="11">
        <f>IF(Tabla1[[#This Row],[ABC]]="C",0,ROUNDUP(VLOOKUP(Tabla1[[#This Row],[ABC]],$F$11:$J$12,MATCH(Y$15,$F$10:$J$10,0),0)*Tabla1[[#This Row],[VENTA POR DÍA]],0))</f>
        <v>0</v>
      </c>
      <c r="Z272" s="11">
        <f>IF(Tabla1[[#This Row],[ABC]]="C",0,ROUNDUP(VLOOKUP(Tabla1[[#This Row],[ABC]],$F$11:$J$12,MATCH(Z$15,$F$10:$J$10,0),0)*Tabla1[[#This Row],[VENTA POR DÍA]],0))</f>
        <v>0</v>
      </c>
    </row>
    <row r="273" spans="2:26" x14ac:dyDescent="0.2">
      <c r="B273" s="2">
        <v>348880</v>
      </c>
      <c r="C273" s="2" t="s">
        <v>498</v>
      </c>
      <c r="D273" s="2" t="s">
        <v>5</v>
      </c>
      <c r="E273" s="3" t="s">
        <v>6</v>
      </c>
      <c r="F273" s="16">
        <f t="shared" ca="1" si="34"/>
        <v>27</v>
      </c>
      <c r="G273" s="17">
        <f t="shared" ca="1" si="35"/>
        <v>13</v>
      </c>
      <c r="H273" s="36" t="str">
        <f>IFERROR(VLOOKUP(Tabla1[[#This Row],[COD PRODUCTO]],Tabla13[#All],9,0),"C")</f>
        <v>C</v>
      </c>
      <c r="I273" s="11">
        <f t="shared" ca="1" si="33"/>
        <v>837</v>
      </c>
      <c r="J273" s="11">
        <f t="shared" ca="1" si="33"/>
        <v>-5</v>
      </c>
      <c r="K273" s="11">
        <f t="shared" ca="1" si="33"/>
        <v>520</v>
      </c>
      <c r="L273" s="11">
        <f t="shared" ca="1" si="33"/>
        <v>560</v>
      </c>
      <c r="M273" s="11">
        <f t="shared" ca="1" si="33"/>
        <v>457</v>
      </c>
      <c r="N273" s="11">
        <f t="shared" ca="1" si="33"/>
        <v>776</v>
      </c>
      <c r="O273" s="11">
        <f t="shared" ca="1" si="33"/>
        <v>413</v>
      </c>
      <c r="P273" s="11">
        <f t="shared" ca="1" si="33"/>
        <v>145</v>
      </c>
      <c r="Q273" s="11">
        <f t="shared" ca="1" si="33"/>
        <v>261</v>
      </c>
      <c r="R273" s="11">
        <f t="shared" ca="1" si="33"/>
        <v>935</v>
      </c>
      <c r="S273" s="11">
        <f t="shared" ca="1" si="33"/>
        <v>866</v>
      </c>
      <c r="T273" s="11">
        <f t="shared" ca="1" si="33"/>
        <v>128</v>
      </c>
      <c r="U273" s="11">
        <f ca="1">IF($B$9=1,AVERAGE(Tabla1[[#This Row],[OCT]:[DIC]]),IF($B$9=2,AVERAGE(Tabla1[[#This Row],[JUL]:[DIC]]),AVERAGE(Tabla1[[#This Row],[ENE]:[DIC]])))</f>
        <v>643</v>
      </c>
      <c r="V273" s="11">
        <f ca="1">+Tabla1[[#This Row],[PROMEDIO VENTA (UNDS)]]/30</f>
        <v>21.433333333333334</v>
      </c>
      <c r="W273" s="11">
        <f ca="1">+Tabla1[[#This Row],[VENTA POR DÍA]]*Tabla1[[#This Row],[LEAD TIME (Días)]]</f>
        <v>278.63333333333333</v>
      </c>
      <c r="X273" s="11" t="str">
        <f>IF(Tabla1[[#This Row],[ABC]]="C","A PEDIDO","STOCK")</f>
        <v>A PEDIDO</v>
      </c>
      <c r="Y273" s="11">
        <f>IF(Tabla1[[#This Row],[ABC]]="C",0,ROUNDUP(VLOOKUP(Tabla1[[#This Row],[ABC]],$F$11:$J$12,MATCH(Y$15,$F$10:$J$10,0),0)*Tabla1[[#This Row],[VENTA POR DÍA]],0))</f>
        <v>0</v>
      </c>
      <c r="Z273" s="11">
        <f>IF(Tabla1[[#This Row],[ABC]]="C",0,ROUNDUP(VLOOKUP(Tabla1[[#This Row],[ABC]],$F$11:$J$12,MATCH(Z$15,$F$10:$J$10,0),0)*Tabla1[[#This Row],[VENTA POR DÍA]],0))</f>
        <v>0</v>
      </c>
    </row>
    <row r="274" spans="2:26" x14ac:dyDescent="0.2">
      <c r="B274" s="2">
        <v>362789</v>
      </c>
      <c r="C274" s="2" t="s">
        <v>500</v>
      </c>
      <c r="D274" s="2" t="s">
        <v>5</v>
      </c>
      <c r="E274" s="3" t="s">
        <v>6</v>
      </c>
      <c r="F274" s="16">
        <f t="shared" ca="1" si="34"/>
        <v>44</v>
      </c>
      <c r="G274" s="17">
        <f t="shared" ca="1" si="35"/>
        <v>30</v>
      </c>
      <c r="H274" s="36" t="str">
        <f>IFERROR(VLOOKUP(Tabla1[[#This Row],[COD PRODUCTO]],Tabla13[#All],9,0),"C")</f>
        <v>A</v>
      </c>
      <c r="I274" s="11">
        <f t="shared" ca="1" si="33"/>
        <v>267</v>
      </c>
      <c r="J274" s="11">
        <f t="shared" ca="1" si="33"/>
        <v>993</v>
      </c>
      <c r="K274" s="11">
        <f t="shared" ca="1" si="33"/>
        <v>180</v>
      </c>
      <c r="L274" s="11">
        <f t="shared" ca="1" si="33"/>
        <v>127</v>
      </c>
      <c r="M274" s="11">
        <f t="shared" ca="1" si="33"/>
        <v>254</v>
      </c>
      <c r="N274" s="11">
        <f t="shared" ca="1" si="33"/>
        <v>324</v>
      </c>
      <c r="O274" s="11">
        <f t="shared" ca="1" si="33"/>
        <v>689</v>
      </c>
      <c r="P274" s="11">
        <f t="shared" ca="1" si="33"/>
        <v>613</v>
      </c>
      <c r="Q274" s="11">
        <f t="shared" ca="1" si="33"/>
        <v>-64</v>
      </c>
      <c r="R274" s="11">
        <f t="shared" ca="1" si="33"/>
        <v>483</v>
      </c>
      <c r="S274" s="11">
        <f t="shared" ca="1" si="33"/>
        <v>130</v>
      </c>
      <c r="T274" s="11">
        <f t="shared" ca="1" si="33"/>
        <v>504</v>
      </c>
      <c r="U274" s="11">
        <f ca="1">IF($B$9=1,AVERAGE(Tabla1[[#This Row],[OCT]:[DIC]]),IF($B$9=2,AVERAGE(Tabla1[[#This Row],[JUL]:[DIC]]),AVERAGE(Tabla1[[#This Row],[ENE]:[DIC]])))</f>
        <v>372.33333333333331</v>
      </c>
      <c r="V274" s="11">
        <f ca="1">+Tabla1[[#This Row],[PROMEDIO VENTA (UNDS)]]/30</f>
        <v>12.41111111111111</v>
      </c>
      <c r="W274" s="11">
        <f ca="1">+Tabla1[[#This Row],[VENTA POR DÍA]]*Tabla1[[#This Row],[LEAD TIME (Días)]]</f>
        <v>372.33333333333331</v>
      </c>
      <c r="X274" s="11" t="str">
        <f>IF(Tabla1[[#This Row],[ABC]]="C","A PEDIDO","STOCK")</f>
        <v>STOCK</v>
      </c>
      <c r="Y274" s="11">
        <f ca="1">IF(Tabla1[[#This Row],[ABC]]="C",0,ROUNDUP(VLOOKUP(Tabla1[[#This Row],[ABC]],$F$11:$J$12,MATCH(Y$15,$F$10:$J$10,0),0)*Tabla1[[#This Row],[VENTA POR DÍA]],0))</f>
        <v>37</v>
      </c>
      <c r="Z274" s="11">
        <f ca="1">IF(Tabla1[[#This Row],[ABC]]="C",0,ROUNDUP(VLOOKUP(Tabla1[[#This Row],[ABC]],$F$11:$J$12,MATCH(Z$15,$F$10:$J$10,0),0)*Tabla1[[#This Row],[VENTA POR DÍA]],0))</f>
        <v>363</v>
      </c>
    </row>
    <row r="275" spans="2:26" x14ac:dyDescent="0.2">
      <c r="B275" s="2">
        <v>362792</v>
      </c>
      <c r="C275" s="2" t="s">
        <v>501</v>
      </c>
      <c r="D275" s="2" t="s">
        <v>5</v>
      </c>
      <c r="E275" s="3" t="s">
        <v>6</v>
      </c>
      <c r="F275" s="16">
        <f t="shared" ca="1" si="34"/>
        <v>37</v>
      </c>
      <c r="G275" s="17">
        <f t="shared" ca="1" si="35"/>
        <v>24</v>
      </c>
      <c r="H275" s="36" t="str">
        <f>IFERROR(VLOOKUP(Tabla1[[#This Row],[COD PRODUCTO]],Tabla13[#All],9,0),"C")</f>
        <v>C</v>
      </c>
      <c r="I275" s="11">
        <f t="shared" ca="1" si="33"/>
        <v>6</v>
      </c>
      <c r="J275" s="11">
        <f t="shared" ca="1" si="33"/>
        <v>961</v>
      </c>
      <c r="K275" s="11">
        <f t="shared" ca="1" si="33"/>
        <v>509</v>
      </c>
      <c r="L275" s="11">
        <f t="shared" ca="1" si="33"/>
        <v>257</v>
      </c>
      <c r="M275" s="11">
        <f t="shared" ca="1" si="33"/>
        <v>-74</v>
      </c>
      <c r="N275" s="11">
        <f t="shared" ca="1" si="33"/>
        <v>429</v>
      </c>
      <c r="O275" s="11">
        <f t="shared" ca="1" si="33"/>
        <v>861</v>
      </c>
      <c r="P275" s="11">
        <f t="shared" ca="1" si="33"/>
        <v>107</v>
      </c>
      <c r="Q275" s="11">
        <f t="shared" ca="1" si="33"/>
        <v>493</v>
      </c>
      <c r="R275" s="11">
        <f t="shared" ca="1" si="33"/>
        <v>-2</v>
      </c>
      <c r="S275" s="11">
        <f t="shared" ca="1" si="33"/>
        <v>173</v>
      </c>
      <c r="T275" s="11">
        <f t="shared" ca="1" si="33"/>
        <v>995</v>
      </c>
      <c r="U275" s="11">
        <f ca="1">IF($B$9=1,AVERAGE(Tabla1[[#This Row],[OCT]:[DIC]]),IF($B$9=2,AVERAGE(Tabla1[[#This Row],[JUL]:[DIC]]),AVERAGE(Tabla1[[#This Row],[ENE]:[DIC]])))</f>
        <v>388.66666666666669</v>
      </c>
      <c r="V275" s="11">
        <f ca="1">+Tabla1[[#This Row],[PROMEDIO VENTA (UNDS)]]/30</f>
        <v>12.955555555555556</v>
      </c>
      <c r="W275" s="11">
        <f ca="1">+Tabla1[[#This Row],[VENTA POR DÍA]]*Tabla1[[#This Row],[LEAD TIME (Días)]]</f>
        <v>310.93333333333334</v>
      </c>
      <c r="X275" s="11" t="str">
        <f>IF(Tabla1[[#This Row],[ABC]]="C","A PEDIDO","STOCK")</f>
        <v>A PEDIDO</v>
      </c>
      <c r="Y275" s="11">
        <f>IF(Tabla1[[#This Row],[ABC]]="C",0,ROUNDUP(VLOOKUP(Tabla1[[#This Row],[ABC]],$F$11:$J$12,MATCH(Y$15,$F$10:$J$10,0),0)*Tabla1[[#This Row],[VENTA POR DÍA]],0))</f>
        <v>0</v>
      </c>
      <c r="Z275" s="11">
        <f>IF(Tabla1[[#This Row],[ABC]]="C",0,ROUNDUP(VLOOKUP(Tabla1[[#This Row],[ABC]],$F$11:$J$12,MATCH(Z$15,$F$10:$J$10,0),0)*Tabla1[[#This Row],[VENTA POR DÍA]],0))</f>
        <v>0</v>
      </c>
    </row>
    <row r="276" spans="2:26" x14ac:dyDescent="0.2">
      <c r="B276" s="2">
        <v>348373</v>
      </c>
      <c r="C276" s="2" t="s">
        <v>506</v>
      </c>
      <c r="D276" s="2" t="s">
        <v>5</v>
      </c>
      <c r="E276" s="3" t="s">
        <v>6</v>
      </c>
      <c r="F276" s="16">
        <f t="shared" ca="1" si="34"/>
        <v>31</v>
      </c>
      <c r="G276" s="17">
        <f t="shared" ca="1" si="35"/>
        <v>16</v>
      </c>
      <c r="H276" s="36" t="str">
        <f>IFERROR(VLOOKUP(Tabla1[[#This Row],[COD PRODUCTO]],Tabla13[#All],9,0),"C")</f>
        <v>A</v>
      </c>
      <c r="I276" s="11">
        <f t="shared" ref="I276:T285" ca="1" si="36">RANDBETWEEN(-100,1000)</f>
        <v>502</v>
      </c>
      <c r="J276" s="11">
        <f t="shared" ca="1" si="36"/>
        <v>319</v>
      </c>
      <c r="K276" s="11">
        <f t="shared" ca="1" si="36"/>
        <v>23</v>
      </c>
      <c r="L276" s="11">
        <f t="shared" ca="1" si="36"/>
        <v>497</v>
      </c>
      <c r="M276" s="11">
        <f t="shared" ca="1" si="36"/>
        <v>-89</v>
      </c>
      <c r="N276" s="11">
        <f t="shared" ca="1" si="36"/>
        <v>-29</v>
      </c>
      <c r="O276" s="11">
        <f t="shared" ca="1" si="36"/>
        <v>919</v>
      </c>
      <c r="P276" s="11">
        <f t="shared" ca="1" si="36"/>
        <v>577</v>
      </c>
      <c r="Q276" s="11">
        <f t="shared" ca="1" si="36"/>
        <v>299</v>
      </c>
      <c r="R276" s="11">
        <f t="shared" ca="1" si="36"/>
        <v>663</v>
      </c>
      <c r="S276" s="11">
        <f t="shared" ca="1" si="36"/>
        <v>968</v>
      </c>
      <c r="T276" s="11">
        <f t="shared" ca="1" si="36"/>
        <v>504</v>
      </c>
      <c r="U276" s="11">
        <f ca="1">IF($B$9=1,AVERAGE(Tabla1[[#This Row],[OCT]:[DIC]]),IF($B$9=2,AVERAGE(Tabla1[[#This Row],[JUL]:[DIC]]),AVERAGE(Tabla1[[#This Row],[ENE]:[DIC]])))</f>
        <v>711.66666666666663</v>
      </c>
      <c r="V276" s="11">
        <f ca="1">+Tabla1[[#This Row],[PROMEDIO VENTA (UNDS)]]/30</f>
        <v>23.722222222222221</v>
      </c>
      <c r="W276" s="11">
        <f ca="1">+Tabla1[[#This Row],[VENTA POR DÍA]]*Tabla1[[#This Row],[LEAD TIME (Días)]]</f>
        <v>379.55555555555554</v>
      </c>
      <c r="X276" s="11" t="str">
        <f>IF(Tabla1[[#This Row],[ABC]]="C","A PEDIDO","STOCK")</f>
        <v>STOCK</v>
      </c>
      <c r="Y276" s="11">
        <f ca="1">IF(Tabla1[[#This Row],[ABC]]="C",0,ROUNDUP(VLOOKUP(Tabla1[[#This Row],[ABC]],$F$11:$J$12,MATCH(Y$15,$F$10:$J$10,0),0)*Tabla1[[#This Row],[VENTA POR DÍA]],0))</f>
        <v>71</v>
      </c>
      <c r="Z276" s="11">
        <f ca="1">IF(Tabla1[[#This Row],[ABC]]="C",0,ROUNDUP(VLOOKUP(Tabla1[[#This Row],[ABC]],$F$11:$J$12,MATCH(Z$15,$F$10:$J$10,0),0)*Tabla1[[#This Row],[VENTA POR DÍA]],0))</f>
        <v>693</v>
      </c>
    </row>
    <row r="277" spans="2:26" x14ac:dyDescent="0.2">
      <c r="B277" s="2">
        <v>348355</v>
      </c>
      <c r="C277" s="2" t="s">
        <v>509</v>
      </c>
      <c r="D277" s="2" t="s">
        <v>5</v>
      </c>
      <c r="E277" s="3" t="s">
        <v>6</v>
      </c>
      <c r="F277" s="16">
        <f t="shared" ca="1" si="34"/>
        <v>16</v>
      </c>
      <c r="G277" s="17">
        <f t="shared" ca="1" si="35"/>
        <v>19</v>
      </c>
      <c r="H277" s="36" t="str">
        <f>IFERROR(VLOOKUP(Tabla1[[#This Row],[COD PRODUCTO]],Tabla13[#All],9,0),"C")</f>
        <v>A</v>
      </c>
      <c r="I277" s="11">
        <f t="shared" ca="1" si="36"/>
        <v>989</v>
      </c>
      <c r="J277" s="11">
        <f t="shared" ca="1" si="36"/>
        <v>-82</v>
      </c>
      <c r="K277" s="11">
        <f t="shared" ca="1" si="36"/>
        <v>385</v>
      </c>
      <c r="L277" s="11">
        <f t="shared" ca="1" si="36"/>
        <v>559</v>
      </c>
      <c r="M277" s="11">
        <f t="shared" ca="1" si="36"/>
        <v>-80</v>
      </c>
      <c r="N277" s="11">
        <f t="shared" ca="1" si="36"/>
        <v>29</v>
      </c>
      <c r="O277" s="11">
        <f t="shared" ca="1" si="36"/>
        <v>-7</v>
      </c>
      <c r="P277" s="11">
        <f t="shared" ca="1" si="36"/>
        <v>965</v>
      </c>
      <c r="Q277" s="11">
        <f t="shared" ca="1" si="36"/>
        <v>887</v>
      </c>
      <c r="R277" s="11">
        <f t="shared" ca="1" si="36"/>
        <v>100</v>
      </c>
      <c r="S277" s="11">
        <f t="shared" ca="1" si="36"/>
        <v>306</v>
      </c>
      <c r="T277" s="11">
        <f t="shared" ca="1" si="36"/>
        <v>180</v>
      </c>
      <c r="U277" s="11">
        <f ca="1">IF($B$9=1,AVERAGE(Tabla1[[#This Row],[OCT]:[DIC]]),IF($B$9=2,AVERAGE(Tabla1[[#This Row],[JUL]:[DIC]]),AVERAGE(Tabla1[[#This Row],[ENE]:[DIC]])))</f>
        <v>195.33333333333334</v>
      </c>
      <c r="V277" s="11">
        <f ca="1">+Tabla1[[#This Row],[PROMEDIO VENTA (UNDS)]]/30</f>
        <v>6.5111111111111111</v>
      </c>
      <c r="W277" s="11">
        <f ca="1">+Tabla1[[#This Row],[VENTA POR DÍA]]*Tabla1[[#This Row],[LEAD TIME (Días)]]</f>
        <v>123.71111111111111</v>
      </c>
      <c r="X277" s="11" t="str">
        <f>IF(Tabla1[[#This Row],[ABC]]="C","A PEDIDO","STOCK")</f>
        <v>STOCK</v>
      </c>
      <c r="Y277" s="11">
        <f ca="1">IF(Tabla1[[#This Row],[ABC]]="C",0,ROUNDUP(VLOOKUP(Tabla1[[#This Row],[ABC]],$F$11:$J$12,MATCH(Y$15,$F$10:$J$10,0),0)*Tabla1[[#This Row],[VENTA POR DÍA]],0))</f>
        <v>20</v>
      </c>
      <c r="Z277" s="11">
        <f ca="1">IF(Tabla1[[#This Row],[ABC]]="C",0,ROUNDUP(VLOOKUP(Tabla1[[#This Row],[ABC]],$F$11:$J$12,MATCH(Z$15,$F$10:$J$10,0),0)*Tabla1[[#This Row],[VENTA POR DÍA]],0))</f>
        <v>190</v>
      </c>
    </row>
    <row r="278" spans="2:26" x14ac:dyDescent="0.2">
      <c r="B278" s="2">
        <v>362718</v>
      </c>
      <c r="C278" s="2" t="s">
        <v>510</v>
      </c>
      <c r="D278" s="2" t="s">
        <v>5</v>
      </c>
      <c r="E278" s="3" t="s">
        <v>6</v>
      </c>
      <c r="F278" s="16">
        <f t="shared" ca="1" si="34"/>
        <v>20</v>
      </c>
      <c r="G278" s="17">
        <f t="shared" ca="1" si="35"/>
        <v>13</v>
      </c>
      <c r="H278" s="36" t="str">
        <f>IFERROR(VLOOKUP(Tabla1[[#This Row],[COD PRODUCTO]],Tabla13[#All],9,0),"C")</f>
        <v>C</v>
      </c>
      <c r="I278" s="11">
        <f t="shared" ca="1" si="36"/>
        <v>-50</v>
      </c>
      <c r="J278" s="11">
        <f t="shared" ca="1" si="36"/>
        <v>811</v>
      </c>
      <c r="K278" s="11">
        <f t="shared" ca="1" si="36"/>
        <v>46</v>
      </c>
      <c r="L278" s="11">
        <f t="shared" ca="1" si="36"/>
        <v>450</v>
      </c>
      <c r="M278" s="11">
        <f t="shared" ca="1" si="36"/>
        <v>191</v>
      </c>
      <c r="N278" s="11">
        <f t="shared" ca="1" si="36"/>
        <v>83</v>
      </c>
      <c r="O278" s="11">
        <f t="shared" ca="1" si="36"/>
        <v>928</v>
      </c>
      <c r="P278" s="11">
        <f t="shared" ca="1" si="36"/>
        <v>457</v>
      </c>
      <c r="Q278" s="11">
        <f t="shared" ca="1" si="36"/>
        <v>908</v>
      </c>
      <c r="R278" s="11">
        <f t="shared" ca="1" si="36"/>
        <v>332</v>
      </c>
      <c r="S278" s="11">
        <f t="shared" ca="1" si="36"/>
        <v>80</v>
      </c>
      <c r="T278" s="11">
        <f t="shared" ca="1" si="36"/>
        <v>9</v>
      </c>
      <c r="U278" s="11">
        <f ca="1">IF($B$9=1,AVERAGE(Tabla1[[#This Row],[OCT]:[DIC]]),IF($B$9=2,AVERAGE(Tabla1[[#This Row],[JUL]:[DIC]]),AVERAGE(Tabla1[[#This Row],[ENE]:[DIC]])))</f>
        <v>140.33333333333334</v>
      </c>
      <c r="V278" s="11">
        <f ca="1">+Tabla1[[#This Row],[PROMEDIO VENTA (UNDS)]]/30</f>
        <v>4.677777777777778</v>
      </c>
      <c r="W278" s="11">
        <f ca="1">+Tabla1[[#This Row],[VENTA POR DÍA]]*Tabla1[[#This Row],[LEAD TIME (Días)]]</f>
        <v>60.811111111111117</v>
      </c>
      <c r="X278" s="11" t="str">
        <f>IF(Tabla1[[#This Row],[ABC]]="C","A PEDIDO","STOCK")</f>
        <v>A PEDIDO</v>
      </c>
      <c r="Y278" s="11">
        <f>IF(Tabla1[[#This Row],[ABC]]="C",0,ROUNDUP(VLOOKUP(Tabla1[[#This Row],[ABC]],$F$11:$J$12,MATCH(Y$15,$F$10:$J$10,0),0)*Tabla1[[#This Row],[VENTA POR DÍA]],0))</f>
        <v>0</v>
      </c>
      <c r="Z278" s="11">
        <f>IF(Tabla1[[#This Row],[ABC]]="C",0,ROUNDUP(VLOOKUP(Tabla1[[#This Row],[ABC]],$F$11:$J$12,MATCH(Z$15,$F$10:$J$10,0),0)*Tabla1[[#This Row],[VENTA POR DÍA]],0))</f>
        <v>0</v>
      </c>
    </row>
    <row r="279" spans="2:26" x14ac:dyDescent="0.2">
      <c r="B279" s="2">
        <v>348354</v>
      </c>
      <c r="C279" s="2" t="s">
        <v>513</v>
      </c>
      <c r="D279" s="2" t="s">
        <v>5</v>
      </c>
      <c r="E279" s="3" t="s">
        <v>6</v>
      </c>
      <c r="F279" s="16">
        <f t="shared" ca="1" si="34"/>
        <v>50</v>
      </c>
      <c r="G279" s="17">
        <f t="shared" ca="1" si="35"/>
        <v>5</v>
      </c>
      <c r="H279" s="36" t="str">
        <f>IFERROR(VLOOKUP(Tabla1[[#This Row],[COD PRODUCTO]],Tabla13[#All],9,0),"C")</f>
        <v>C</v>
      </c>
      <c r="I279" s="11">
        <f t="shared" ca="1" si="36"/>
        <v>-46</v>
      </c>
      <c r="J279" s="11">
        <f t="shared" ca="1" si="36"/>
        <v>361</v>
      </c>
      <c r="K279" s="11">
        <f t="shared" ca="1" si="36"/>
        <v>674</v>
      </c>
      <c r="L279" s="11">
        <f t="shared" ca="1" si="36"/>
        <v>33</v>
      </c>
      <c r="M279" s="11">
        <f t="shared" ca="1" si="36"/>
        <v>533</v>
      </c>
      <c r="N279" s="11">
        <f t="shared" ca="1" si="36"/>
        <v>302</v>
      </c>
      <c r="O279" s="11">
        <f t="shared" ca="1" si="36"/>
        <v>5</v>
      </c>
      <c r="P279" s="11">
        <f t="shared" ca="1" si="36"/>
        <v>740</v>
      </c>
      <c r="Q279" s="11">
        <f t="shared" ca="1" si="36"/>
        <v>438</v>
      </c>
      <c r="R279" s="11">
        <f t="shared" ca="1" si="36"/>
        <v>412</v>
      </c>
      <c r="S279" s="11">
        <f t="shared" ca="1" si="36"/>
        <v>442</v>
      </c>
      <c r="T279" s="11">
        <f t="shared" ca="1" si="36"/>
        <v>130</v>
      </c>
      <c r="U279" s="11">
        <f ca="1">IF($B$9=1,AVERAGE(Tabla1[[#This Row],[OCT]:[DIC]]),IF($B$9=2,AVERAGE(Tabla1[[#This Row],[JUL]:[DIC]]),AVERAGE(Tabla1[[#This Row],[ENE]:[DIC]])))</f>
        <v>328</v>
      </c>
      <c r="V279" s="11">
        <f ca="1">+Tabla1[[#This Row],[PROMEDIO VENTA (UNDS)]]/30</f>
        <v>10.933333333333334</v>
      </c>
      <c r="W279" s="11">
        <f ca="1">+Tabla1[[#This Row],[VENTA POR DÍA]]*Tabla1[[#This Row],[LEAD TIME (Días)]]</f>
        <v>54.666666666666671</v>
      </c>
      <c r="X279" s="11" t="str">
        <f>IF(Tabla1[[#This Row],[ABC]]="C","A PEDIDO","STOCK")</f>
        <v>A PEDIDO</v>
      </c>
      <c r="Y279" s="11">
        <f>IF(Tabla1[[#This Row],[ABC]]="C",0,ROUNDUP(VLOOKUP(Tabla1[[#This Row],[ABC]],$F$11:$J$12,MATCH(Y$15,$F$10:$J$10,0),0)*Tabla1[[#This Row],[VENTA POR DÍA]],0))</f>
        <v>0</v>
      </c>
      <c r="Z279" s="11">
        <f>IF(Tabla1[[#This Row],[ABC]]="C",0,ROUNDUP(VLOOKUP(Tabla1[[#This Row],[ABC]],$F$11:$J$12,MATCH(Z$15,$F$10:$J$10,0),0)*Tabla1[[#This Row],[VENTA POR DÍA]],0))</f>
        <v>0</v>
      </c>
    </row>
    <row r="280" spans="2:26" x14ac:dyDescent="0.2">
      <c r="B280" s="2">
        <v>362715</v>
      </c>
      <c r="C280" s="2" t="s">
        <v>514</v>
      </c>
      <c r="D280" s="2" t="s">
        <v>5</v>
      </c>
      <c r="E280" s="3" t="s">
        <v>6</v>
      </c>
      <c r="F280" s="16">
        <f t="shared" ca="1" si="34"/>
        <v>44</v>
      </c>
      <c r="G280" s="17">
        <f t="shared" ca="1" si="35"/>
        <v>13</v>
      </c>
      <c r="H280" s="36" t="str">
        <f>IFERROR(VLOOKUP(Tabla1[[#This Row],[COD PRODUCTO]],Tabla13[#All],9,0),"C")</f>
        <v>B</v>
      </c>
      <c r="I280" s="11">
        <f t="shared" ca="1" si="36"/>
        <v>857</v>
      </c>
      <c r="J280" s="11">
        <f t="shared" ca="1" si="36"/>
        <v>180</v>
      </c>
      <c r="K280" s="11">
        <f t="shared" ca="1" si="36"/>
        <v>340</v>
      </c>
      <c r="L280" s="11">
        <f t="shared" ca="1" si="36"/>
        <v>568</v>
      </c>
      <c r="M280" s="11">
        <f t="shared" ca="1" si="36"/>
        <v>108</v>
      </c>
      <c r="N280" s="11">
        <f t="shared" ca="1" si="36"/>
        <v>666</v>
      </c>
      <c r="O280" s="11">
        <f t="shared" ca="1" si="36"/>
        <v>879</v>
      </c>
      <c r="P280" s="11">
        <f t="shared" ca="1" si="36"/>
        <v>498</v>
      </c>
      <c r="Q280" s="11">
        <f t="shared" ca="1" si="36"/>
        <v>987</v>
      </c>
      <c r="R280" s="11">
        <f t="shared" ca="1" si="36"/>
        <v>-86</v>
      </c>
      <c r="S280" s="11">
        <f t="shared" ca="1" si="36"/>
        <v>499</v>
      </c>
      <c r="T280" s="11">
        <f t="shared" ca="1" si="36"/>
        <v>-51</v>
      </c>
      <c r="U280" s="11">
        <f ca="1">IF($B$9=1,AVERAGE(Tabla1[[#This Row],[OCT]:[DIC]]),IF($B$9=2,AVERAGE(Tabla1[[#This Row],[JUL]:[DIC]]),AVERAGE(Tabla1[[#This Row],[ENE]:[DIC]])))</f>
        <v>120.66666666666667</v>
      </c>
      <c r="V280" s="11">
        <f ca="1">+Tabla1[[#This Row],[PROMEDIO VENTA (UNDS)]]/30</f>
        <v>4.0222222222222221</v>
      </c>
      <c r="W280" s="11">
        <f ca="1">+Tabla1[[#This Row],[VENTA POR DÍA]]*Tabla1[[#This Row],[LEAD TIME (Días)]]</f>
        <v>52.288888888888891</v>
      </c>
      <c r="X280" s="11" t="str">
        <f>IF(Tabla1[[#This Row],[ABC]]="C","A PEDIDO","STOCK")</f>
        <v>STOCK</v>
      </c>
      <c r="Y280" s="11">
        <f ca="1">IF(Tabla1[[#This Row],[ABC]]="C",0,ROUNDUP(VLOOKUP(Tabla1[[#This Row],[ABC]],$F$11:$J$12,MATCH(Y$15,$F$10:$J$10,0),0)*Tabla1[[#This Row],[VENTA POR DÍA]],0))</f>
        <v>38</v>
      </c>
      <c r="Z280" s="11">
        <f ca="1">IF(Tabla1[[#This Row],[ABC]]="C",0,ROUNDUP(VLOOKUP(Tabla1[[#This Row],[ABC]],$F$11:$J$12,MATCH(Z$15,$F$10:$J$10,0),0)*Tabla1[[#This Row],[VENTA POR DÍA]],0))</f>
        <v>92</v>
      </c>
    </row>
    <row r="281" spans="2:26" x14ac:dyDescent="0.2">
      <c r="B281" s="2">
        <v>362714</v>
      </c>
      <c r="C281" s="2" t="s">
        <v>515</v>
      </c>
      <c r="D281" s="2" t="s">
        <v>5</v>
      </c>
      <c r="E281" s="3" t="s">
        <v>6</v>
      </c>
      <c r="F281" s="16">
        <f t="shared" ca="1" si="34"/>
        <v>10</v>
      </c>
      <c r="G281" s="17">
        <f t="shared" ca="1" si="35"/>
        <v>7</v>
      </c>
      <c r="H281" s="36" t="str">
        <f>IFERROR(VLOOKUP(Tabla1[[#This Row],[COD PRODUCTO]],Tabla13[#All],9,0),"C")</f>
        <v>A</v>
      </c>
      <c r="I281" s="11">
        <f t="shared" ca="1" si="36"/>
        <v>412</v>
      </c>
      <c r="J281" s="11">
        <f t="shared" ca="1" si="36"/>
        <v>255</v>
      </c>
      <c r="K281" s="11">
        <f t="shared" ca="1" si="36"/>
        <v>460</v>
      </c>
      <c r="L281" s="11">
        <f t="shared" ca="1" si="36"/>
        <v>-10</v>
      </c>
      <c r="M281" s="11">
        <f t="shared" ca="1" si="36"/>
        <v>348</v>
      </c>
      <c r="N281" s="11">
        <f t="shared" ca="1" si="36"/>
        <v>471</v>
      </c>
      <c r="O281" s="11">
        <f t="shared" ca="1" si="36"/>
        <v>210</v>
      </c>
      <c r="P281" s="11">
        <f t="shared" ca="1" si="36"/>
        <v>49</v>
      </c>
      <c r="Q281" s="11">
        <f t="shared" ca="1" si="36"/>
        <v>132</v>
      </c>
      <c r="R281" s="11">
        <f t="shared" ca="1" si="36"/>
        <v>856</v>
      </c>
      <c r="S281" s="11">
        <f t="shared" ca="1" si="36"/>
        <v>611</v>
      </c>
      <c r="T281" s="11">
        <f t="shared" ca="1" si="36"/>
        <v>634</v>
      </c>
      <c r="U281" s="11">
        <f ca="1">IF($B$9=1,AVERAGE(Tabla1[[#This Row],[OCT]:[DIC]]),IF($B$9=2,AVERAGE(Tabla1[[#This Row],[JUL]:[DIC]]),AVERAGE(Tabla1[[#This Row],[ENE]:[DIC]])))</f>
        <v>700.33333333333337</v>
      </c>
      <c r="V281" s="11">
        <f ca="1">+Tabla1[[#This Row],[PROMEDIO VENTA (UNDS)]]/30</f>
        <v>23.344444444444445</v>
      </c>
      <c r="W281" s="11">
        <f ca="1">+Tabla1[[#This Row],[VENTA POR DÍA]]*Tabla1[[#This Row],[LEAD TIME (Días)]]</f>
        <v>163.41111111111113</v>
      </c>
      <c r="X281" s="11" t="str">
        <f>IF(Tabla1[[#This Row],[ABC]]="C","A PEDIDO","STOCK")</f>
        <v>STOCK</v>
      </c>
      <c r="Y281" s="11">
        <f ca="1">IF(Tabla1[[#This Row],[ABC]]="C",0,ROUNDUP(VLOOKUP(Tabla1[[#This Row],[ABC]],$F$11:$J$12,MATCH(Y$15,$F$10:$J$10,0),0)*Tabla1[[#This Row],[VENTA POR DÍA]],0))</f>
        <v>70</v>
      </c>
      <c r="Z281" s="11">
        <f ca="1">IF(Tabla1[[#This Row],[ABC]]="C",0,ROUNDUP(VLOOKUP(Tabla1[[#This Row],[ABC]],$F$11:$J$12,MATCH(Z$15,$F$10:$J$10,0),0)*Tabla1[[#This Row],[VENTA POR DÍA]],0))</f>
        <v>682</v>
      </c>
    </row>
    <row r="282" spans="2:26" x14ac:dyDescent="0.2">
      <c r="B282" s="2">
        <v>348393</v>
      </c>
      <c r="C282" s="2" t="s">
        <v>516</v>
      </c>
      <c r="D282" s="2" t="s">
        <v>5</v>
      </c>
      <c r="E282" s="3" t="s">
        <v>6</v>
      </c>
      <c r="F282" s="16">
        <f t="shared" ca="1" si="34"/>
        <v>38</v>
      </c>
      <c r="G282" s="17">
        <f t="shared" ca="1" si="35"/>
        <v>3</v>
      </c>
      <c r="H282" s="36" t="str">
        <f>IFERROR(VLOOKUP(Tabla1[[#This Row],[COD PRODUCTO]],Tabla13[#All],9,0),"C")</f>
        <v>A</v>
      </c>
      <c r="I282" s="11">
        <f t="shared" ca="1" si="36"/>
        <v>254</v>
      </c>
      <c r="J282" s="11">
        <f t="shared" ca="1" si="36"/>
        <v>780</v>
      </c>
      <c r="K282" s="11">
        <f t="shared" ca="1" si="36"/>
        <v>-10</v>
      </c>
      <c r="L282" s="11">
        <f t="shared" ca="1" si="36"/>
        <v>955</v>
      </c>
      <c r="M282" s="11">
        <f t="shared" ca="1" si="36"/>
        <v>885</v>
      </c>
      <c r="N282" s="11">
        <f t="shared" ca="1" si="36"/>
        <v>691</v>
      </c>
      <c r="O282" s="11">
        <f t="shared" ca="1" si="36"/>
        <v>682</v>
      </c>
      <c r="P282" s="11">
        <f t="shared" ca="1" si="36"/>
        <v>671</v>
      </c>
      <c r="Q282" s="11">
        <f t="shared" ca="1" si="36"/>
        <v>411</v>
      </c>
      <c r="R282" s="11">
        <f t="shared" ca="1" si="36"/>
        <v>153</v>
      </c>
      <c r="S282" s="11">
        <f t="shared" ca="1" si="36"/>
        <v>56</v>
      </c>
      <c r="T282" s="11">
        <f t="shared" ca="1" si="36"/>
        <v>249</v>
      </c>
      <c r="U282" s="11">
        <f ca="1">IF($B$9=1,AVERAGE(Tabla1[[#This Row],[OCT]:[DIC]]),IF($B$9=2,AVERAGE(Tabla1[[#This Row],[JUL]:[DIC]]),AVERAGE(Tabla1[[#This Row],[ENE]:[DIC]])))</f>
        <v>152.66666666666666</v>
      </c>
      <c r="V282" s="11">
        <f ca="1">+Tabla1[[#This Row],[PROMEDIO VENTA (UNDS)]]/30</f>
        <v>5.0888888888888886</v>
      </c>
      <c r="W282" s="11">
        <f ca="1">+Tabla1[[#This Row],[VENTA POR DÍA]]*Tabla1[[#This Row],[LEAD TIME (Días)]]</f>
        <v>15.266666666666666</v>
      </c>
      <c r="X282" s="11" t="str">
        <f>IF(Tabla1[[#This Row],[ABC]]="C","A PEDIDO","STOCK")</f>
        <v>STOCK</v>
      </c>
      <c r="Y282" s="11">
        <f ca="1">IF(Tabla1[[#This Row],[ABC]]="C",0,ROUNDUP(VLOOKUP(Tabla1[[#This Row],[ABC]],$F$11:$J$12,MATCH(Y$15,$F$10:$J$10,0),0)*Tabla1[[#This Row],[VENTA POR DÍA]],0))</f>
        <v>16</v>
      </c>
      <c r="Z282" s="11">
        <f ca="1">IF(Tabla1[[#This Row],[ABC]]="C",0,ROUNDUP(VLOOKUP(Tabla1[[#This Row],[ABC]],$F$11:$J$12,MATCH(Z$15,$F$10:$J$10,0),0)*Tabla1[[#This Row],[VENTA POR DÍA]],0))</f>
        <v>149</v>
      </c>
    </row>
    <row r="283" spans="2:26" x14ac:dyDescent="0.2">
      <c r="B283" s="2">
        <v>348788</v>
      </c>
      <c r="C283" s="2" t="s">
        <v>379</v>
      </c>
      <c r="D283" s="2" t="s">
        <v>5</v>
      </c>
      <c r="E283" s="3" t="s">
        <v>6</v>
      </c>
      <c r="F283" s="16">
        <f t="shared" ca="1" si="34"/>
        <v>25</v>
      </c>
      <c r="G283" s="17">
        <f t="shared" ca="1" si="35"/>
        <v>25</v>
      </c>
      <c r="H283" s="36" t="str">
        <f>IFERROR(VLOOKUP(Tabla1[[#This Row],[COD PRODUCTO]],Tabla13[#All],9,0),"C")</f>
        <v>C</v>
      </c>
      <c r="I283" s="11">
        <f t="shared" ca="1" si="36"/>
        <v>428</v>
      </c>
      <c r="J283" s="11">
        <f t="shared" ca="1" si="36"/>
        <v>-20</v>
      </c>
      <c r="K283" s="11">
        <f t="shared" ca="1" si="36"/>
        <v>712</v>
      </c>
      <c r="L283" s="11">
        <f t="shared" ca="1" si="36"/>
        <v>-7</v>
      </c>
      <c r="M283" s="11">
        <f t="shared" ca="1" si="36"/>
        <v>953</v>
      </c>
      <c r="N283" s="11">
        <f t="shared" ca="1" si="36"/>
        <v>52</v>
      </c>
      <c r="O283" s="11">
        <f t="shared" ca="1" si="36"/>
        <v>901</v>
      </c>
      <c r="P283" s="11">
        <f t="shared" ca="1" si="36"/>
        <v>693</v>
      </c>
      <c r="Q283" s="11">
        <f t="shared" ca="1" si="36"/>
        <v>946</v>
      </c>
      <c r="R283" s="11">
        <f t="shared" ca="1" si="36"/>
        <v>105</v>
      </c>
      <c r="S283" s="11">
        <f t="shared" ca="1" si="36"/>
        <v>328</v>
      </c>
      <c r="T283" s="11">
        <f t="shared" ca="1" si="36"/>
        <v>70</v>
      </c>
      <c r="U283" s="11">
        <f ca="1">IF($B$9=1,AVERAGE(Tabla1[[#This Row],[OCT]:[DIC]]),IF($B$9=2,AVERAGE(Tabla1[[#This Row],[JUL]:[DIC]]),AVERAGE(Tabla1[[#This Row],[ENE]:[DIC]])))</f>
        <v>167.66666666666666</v>
      </c>
      <c r="V283" s="11">
        <f ca="1">+Tabla1[[#This Row],[PROMEDIO VENTA (UNDS)]]/30</f>
        <v>5.5888888888888886</v>
      </c>
      <c r="W283" s="11">
        <f ca="1">+Tabla1[[#This Row],[VENTA POR DÍA]]*Tabla1[[#This Row],[LEAD TIME (Días)]]</f>
        <v>139.72222222222223</v>
      </c>
      <c r="X283" s="11" t="str">
        <f>IF(Tabla1[[#This Row],[ABC]]="C","A PEDIDO","STOCK")</f>
        <v>A PEDIDO</v>
      </c>
      <c r="Y283" s="11">
        <f>IF(Tabla1[[#This Row],[ABC]]="C",0,ROUNDUP(VLOOKUP(Tabla1[[#This Row],[ABC]],$F$11:$J$12,MATCH(Y$15,$F$10:$J$10,0),0)*Tabla1[[#This Row],[VENTA POR DÍA]],0))</f>
        <v>0</v>
      </c>
      <c r="Z283" s="11">
        <f>IF(Tabla1[[#This Row],[ABC]]="C",0,ROUNDUP(VLOOKUP(Tabla1[[#This Row],[ABC]],$F$11:$J$12,MATCH(Z$15,$F$10:$J$10,0),0)*Tabla1[[#This Row],[VENTA POR DÍA]],0))</f>
        <v>0</v>
      </c>
    </row>
    <row r="284" spans="2:26" x14ac:dyDescent="0.2">
      <c r="B284" s="2">
        <v>348437</v>
      </c>
      <c r="C284" s="2" t="s">
        <v>528</v>
      </c>
      <c r="D284" s="2" t="s">
        <v>5</v>
      </c>
      <c r="E284" s="3" t="s">
        <v>6</v>
      </c>
      <c r="F284" s="16">
        <f t="shared" ca="1" si="34"/>
        <v>41</v>
      </c>
      <c r="G284" s="17">
        <f t="shared" ca="1" si="35"/>
        <v>22</v>
      </c>
      <c r="H284" s="36" t="str">
        <f>IFERROR(VLOOKUP(Tabla1[[#This Row],[COD PRODUCTO]],Tabla13[#All],9,0),"C")</f>
        <v>A</v>
      </c>
      <c r="I284" s="11">
        <f t="shared" ca="1" si="36"/>
        <v>442</v>
      </c>
      <c r="J284" s="11">
        <f t="shared" ca="1" si="36"/>
        <v>619</v>
      </c>
      <c r="K284" s="11">
        <f t="shared" ca="1" si="36"/>
        <v>986</v>
      </c>
      <c r="L284" s="11">
        <f t="shared" ca="1" si="36"/>
        <v>706</v>
      </c>
      <c r="M284" s="11">
        <f t="shared" ca="1" si="36"/>
        <v>828</v>
      </c>
      <c r="N284" s="11">
        <f t="shared" ca="1" si="36"/>
        <v>825</v>
      </c>
      <c r="O284" s="11">
        <f t="shared" ca="1" si="36"/>
        <v>983</v>
      </c>
      <c r="P284" s="11">
        <f t="shared" ca="1" si="36"/>
        <v>854</v>
      </c>
      <c r="Q284" s="11">
        <f t="shared" ca="1" si="36"/>
        <v>951</v>
      </c>
      <c r="R284" s="11">
        <f t="shared" ca="1" si="36"/>
        <v>-50</v>
      </c>
      <c r="S284" s="11">
        <f t="shared" ca="1" si="36"/>
        <v>390</v>
      </c>
      <c r="T284" s="11">
        <f t="shared" ca="1" si="36"/>
        <v>916</v>
      </c>
      <c r="U284" s="11">
        <f ca="1">IF($B$9=1,AVERAGE(Tabla1[[#This Row],[OCT]:[DIC]]),IF($B$9=2,AVERAGE(Tabla1[[#This Row],[JUL]:[DIC]]),AVERAGE(Tabla1[[#This Row],[ENE]:[DIC]])))</f>
        <v>418.66666666666669</v>
      </c>
      <c r="V284" s="11">
        <f ca="1">+Tabla1[[#This Row],[PROMEDIO VENTA (UNDS)]]/30</f>
        <v>13.955555555555556</v>
      </c>
      <c r="W284" s="11">
        <f ca="1">+Tabla1[[#This Row],[VENTA POR DÍA]]*Tabla1[[#This Row],[LEAD TIME (Días)]]</f>
        <v>307.02222222222224</v>
      </c>
      <c r="X284" s="11" t="str">
        <f>IF(Tabla1[[#This Row],[ABC]]="C","A PEDIDO","STOCK")</f>
        <v>STOCK</v>
      </c>
      <c r="Y284" s="11">
        <f ca="1">IF(Tabla1[[#This Row],[ABC]]="C",0,ROUNDUP(VLOOKUP(Tabla1[[#This Row],[ABC]],$F$11:$J$12,MATCH(Y$15,$F$10:$J$10,0),0)*Tabla1[[#This Row],[VENTA POR DÍA]],0))</f>
        <v>42</v>
      </c>
      <c r="Z284" s="11">
        <f ca="1">IF(Tabla1[[#This Row],[ABC]]="C",0,ROUNDUP(VLOOKUP(Tabla1[[#This Row],[ABC]],$F$11:$J$12,MATCH(Z$15,$F$10:$J$10,0),0)*Tabla1[[#This Row],[VENTA POR DÍA]],0))</f>
        <v>408</v>
      </c>
    </row>
    <row r="285" spans="2:26" x14ac:dyDescent="0.2">
      <c r="B285" s="2">
        <v>364396</v>
      </c>
      <c r="C285" s="2" t="s">
        <v>537</v>
      </c>
      <c r="D285" s="2" t="s">
        <v>5</v>
      </c>
      <c r="E285" s="3" t="s">
        <v>6</v>
      </c>
      <c r="F285" s="16">
        <f t="shared" ca="1" si="34"/>
        <v>18</v>
      </c>
      <c r="G285" s="17">
        <f t="shared" ca="1" si="35"/>
        <v>6</v>
      </c>
      <c r="H285" s="36" t="str">
        <f>IFERROR(VLOOKUP(Tabla1[[#This Row],[COD PRODUCTO]],Tabla13[#All],9,0),"C")</f>
        <v>C</v>
      </c>
      <c r="I285" s="11">
        <f t="shared" ca="1" si="36"/>
        <v>-19</v>
      </c>
      <c r="J285" s="11">
        <f t="shared" ca="1" si="36"/>
        <v>999</v>
      </c>
      <c r="K285" s="11">
        <f t="shared" ca="1" si="36"/>
        <v>198</v>
      </c>
      <c r="L285" s="11">
        <f t="shared" ca="1" si="36"/>
        <v>39</v>
      </c>
      <c r="M285" s="11">
        <f t="shared" ca="1" si="36"/>
        <v>351</v>
      </c>
      <c r="N285" s="11">
        <f t="shared" ca="1" si="36"/>
        <v>747</v>
      </c>
      <c r="O285" s="11">
        <f t="shared" ca="1" si="36"/>
        <v>713</v>
      </c>
      <c r="P285" s="11">
        <f t="shared" ca="1" si="36"/>
        <v>654</v>
      </c>
      <c r="Q285" s="11">
        <f t="shared" ca="1" si="36"/>
        <v>469</v>
      </c>
      <c r="R285" s="11">
        <f t="shared" ca="1" si="36"/>
        <v>311</v>
      </c>
      <c r="S285" s="11">
        <f t="shared" ca="1" si="36"/>
        <v>929</v>
      </c>
      <c r="T285" s="11">
        <f t="shared" ca="1" si="36"/>
        <v>459</v>
      </c>
      <c r="U285" s="11">
        <f ca="1">IF($B$9=1,AVERAGE(Tabla1[[#This Row],[OCT]:[DIC]]),IF($B$9=2,AVERAGE(Tabla1[[#This Row],[JUL]:[DIC]]),AVERAGE(Tabla1[[#This Row],[ENE]:[DIC]])))</f>
        <v>566.33333333333337</v>
      </c>
      <c r="V285" s="11">
        <f ca="1">+Tabla1[[#This Row],[PROMEDIO VENTA (UNDS)]]/30</f>
        <v>18.87777777777778</v>
      </c>
      <c r="W285" s="11">
        <f ca="1">+Tabla1[[#This Row],[VENTA POR DÍA]]*Tabla1[[#This Row],[LEAD TIME (Días)]]</f>
        <v>113.26666666666668</v>
      </c>
      <c r="X285" s="11" t="str">
        <f>IF(Tabla1[[#This Row],[ABC]]="C","A PEDIDO","STOCK")</f>
        <v>A PEDIDO</v>
      </c>
      <c r="Y285" s="11">
        <f>IF(Tabla1[[#This Row],[ABC]]="C",0,ROUNDUP(VLOOKUP(Tabla1[[#This Row],[ABC]],$F$11:$J$12,MATCH(Y$15,$F$10:$J$10,0),0)*Tabla1[[#This Row],[VENTA POR DÍA]],0))</f>
        <v>0</v>
      </c>
      <c r="Z285" s="11">
        <f>IF(Tabla1[[#This Row],[ABC]]="C",0,ROUNDUP(VLOOKUP(Tabla1[[#This Row],[ABC]],$F$11:$J$12,MATCH(Z$15,$F$10:$J$10,0),0)*Tabla1[[#This Row],[VENTA POR DÍA]],0))</f>
        <v>0</v>
      </c>
    </row>
    <row r="286" spans="2:26" x14ac:dyDescent="0.2">
      <c r="B286" s="2">
        <v>362725</v>
      </c>
      <c r="C286" s="2" t="s">
        <v>538</v>
      </c>
      <c r="D286" s="2" t="s">
        <v>5</v>
      </c>
      <c r="E286" s="3" t="s">
        <v>6</v>
      </c>
      <c r="F286" s="16">
        <f t="shared" ca="1" si="34"/>
        <v>36</v>
      </c>
      <c r="G286" s="17">
        <f t="shared" ca="1" si="35"/>
        <v>12</v>
      </c>
      <c r="H286" s="36" t="str">
        <f>IFERROR(VLOOKUP(Tabla1[[#This Row],[COD PRODUCTO]],Tabla13[#All],9,0),"C")</f>
        <v>A</v>
      </c>
      <c r="I286" s="11">
        <f t="shared" ref="I286:T295" ca="1" si="37">RANDBETWEEN(-100,1000)</f>
        <v>-71</v>
      </c>
      <c r="J286" s="11">
        <f t="shared" ca="1" si="37"/>
        <v>-57</v>
      </c>
      <c r="K286" s="11">
        <f t="shared" ca="1" si="37"/>
        <v>58</v>
      </c>
      <c r="L286" s="11">
        <f t="shared" ca="1" si="37"/>
        <v>-27</v>
      </c>
      <c r="M286" s="11">
        <f t="shared" ca="1" si="37"/>
        <v>676</v>
      </c>
      <c r="N286" s="11">
        <f t="shared" ca="1" si="37"/>
        <v>-39</v>
      </c>
      <c r="O286" s="11">
        <f t="shared" ca="1" si="37"/>
        <v>928</v>
      </c>
      <c r="P286" s="11">
        <f t="shared" ca="1" si="37"/>
        <v>391</v>
      </c>
      <c r="Q286" s="11">
        <f t="shared" ca="1" si="37"/>
        <v>582</v>
      </c>
      <c r="R286" s="11">
        <f t="shared" ca="1" si="37"/>
        <v>962</v>
      </c>
      <c r="S286" s="11">
        <f t="shared" ca="1" si="37"/>
        <v>679</v>
      </c>
      <c r="T286" s="11">
        <f t="shared" ca="1" si="37"/>
        <v>394</v>
      </c>
      <c r="U286" s="11">
        <f ca="1">IF($B$9=1,AVERAGE(Tabla1[[#This Row],[OCT]:[DIC]]),IF($B$9=2,AVERAGE(Tabla1[[#This Row],[JUL]:[DIC]]),AVERAGE(Tabla1[[#This Row],[ENE]:[DIC]])))</f>
        <v>678.33333333333337</v>
      </c>
      <c r="V286" s="11">
        <f ca="1">+Tabla1[[#This Row],[PROMEDIO VENTA (UNDS)]]/30</f>
        <v>22.611111111111111</v>
      </c>
      <c r="W286" s="11">
        <f ca="1">+Tabla1[[#This Row],[VENTA POR DÍA]]*Tabla1[[#This Row],[LEAD TIME (Días)]]</f>
        <v>271.33333333333331</v>
      </c>
      <c r="X286" s="11" t="str">
        <f>IF(Tabla1[[#This Row],[ABC]]="C","A PEDIDO","STOCK")</f>
        <v>STOCK</v>
      </c>
      <c r="Y286" s="11">
        <f ca="1">IF(Tabla1[[#This Row],[ABC]]="C",0,ROUNDUP(VLOOKUP(Tabla1[[#This Row],[ABC]],$F$11:$J$12,MATCH(Y$15,$F$10:$J$10,0),0)*Tabla1[[#This Row],[VENTA POR DÍA]],0))</f>
        <v>68</v>
      </c>
      <c r="Z286" s="11">
        <f ca="1">IF(Tabla1[[#This Row],[ABC]]="C",0,ROUNDUP(VLOOKUP(Tabla1[[#This Row],[ABC]],$F$11:$J$12,MATCH(Z$15,$F$10:$J$10,0),0)*Tabla1[[#This Row],[VENTA POR DÍA]],0))</f>
        <v>660</v>
      </c>
    </row>
    <row r="287" spans="2:26" x14ac:dyDescent="0.2">
      <c r="B287" s="2">
        <v>364435</v>
      </c>
      <c r="C287" s="2" t="s">
        <v>539</v>
      </c>
      <c r="D287" s="2" t="s">
        <v>5</v>
      </c>
      <c r="E287" s="3" t="s">
        <v>6</v>
      </c>
      <c r="F287" s="16">
        <f t="shared" ca="1" si="34"/>
        <v>20</v>
      </c>
      <c r="G287" s="17">
        <f t="shared" ca="1" si="35"/>
        <v>27</v>
      </c>
      <c r="H287" s="36" t="str">
        <f>IFERROR(VLOOKUP(Tabla1[[#This Row],[COD PRODUCTO]],Tabla13[#All],9,0),"C")</f>
        <v>A</v>
      </c>
      <c r="I287" s="11">
        <f t="shared" ca="1" si="37"/>
        <v>510</v>
      </c>
      <c r="J287" s="11">
        <f t="shared" ca="1" si="37"/>
        <v>740</v>
      </c>
      <c r="K287" s="11">
        <f t="shared" ca="1" si="37"/>
        <v>910</v>
      </c>
      <c r="L287" s="11">
        <f t="shared" ca="1" si="37"/>
        <v>971</v>
      </c>
      <c r="M287" s="11">
        <f t="shared" ca="1" si="37"/>
        <v>939</v>
      </c>
      <c r="N287" s="11">
        <f t="shared" ca="1" si="37"/>
        <v>997</v>
      </c>
      <c r="O287" s="11">
        <f t="shared" ca="1" si="37"/>
        <v>345</v>
      </c>
      <c r="P287" s="11">
        <f t="shared" ca="1" si="37"/>
        <v>435</v>
      </c>
      <c r="Q287" s="11">
        <f t="shared" ca="1" si="37"/>
        <v>323</v>
      </c>
      <c r="R287" s="11">
        <f t="shared" ca="1" si="37"/>
        <v>953</v>
      </c>
      <c r="S287" s="11">
        <f t="shared" ca="1" si="37"/>
        <v>39</v>
      </c>
      <c r="T287" s="11">
        <f t="shared" ca="1" si="37"/>
        <v>103</v>
      </c>
      <c r="U287" s="11">
        <f ca="1">IF($B$9=1,AVERAGE(Tabla1[[#This Row],[OCT]:[DIC]]),IF($B$9=2,AVERAGE(Tabla1[[#This Row],[JUL]:[DIC]]),AVERAGE(Tabla1[[#This Row],[ENE]:[DIC]])))</f>
        <v>365</v>
      </c>
      <c r="V287" s="11">
        <f ca="1">+Tabla1[[#This Row],[PROMEDIO VENTA (UNDS)]]/30</f>
        <v>12.166666666666666</v>
      </c>
      <c r="W287" s="11">
        <f ca="1">+Tabla1[[#This Row],[VENTA POR DÍA]]*Tabla1[[#This Row],[LEAD TIME (Días)]]</f>
        <v>328.5</v>
      </c>
      <c r="X287" s="11" t="str">
        <f>IF(Tabla1[[#This Row],[ABC]]="C","A PEDIDO","STOCK")</f>
        <v>STOCK</v>
      </c>
      <c r="Y287" s="11">
        <f ca="1">IF(Tabla1[[#This Row],[ABC]]="C",0,ROUNDUP(VLOOKUP(Tabla1[[#This Row],[ABC]],$F$11:$J$12,MATCH(Y$15,$F$10:$J$10,0),0)*Tabla1[[#This Row],[VENTA POR DÍA]],0))</f>
        <v>37</v>
      </c>
      <c r="Z287" s="11">
        <f ca="1">IF(Tabla1[[#This Row],[ABC]]="C",0,ROUNDUP(VLOOKUP(Tabla1[[#This Row],[ABC]],$F$11:$J$12,MATCH(Z$15,$F$10:$J$10,0),0)*Tabla1[[#This Row],[VENTA POR DÍA]],0))</f>
        <v>355</v>
      </c>
    </row>
    <row r="288" spans="2:26" x14ac:dyDescent="0.2">
      <c r="B288" s="2">
        <v>362665</v>
      </c>
      <c r="C288" s="2" t="s">
        <v>540</v>
      </c>
      <c r="D288" s="2" t="s">
        <v>5</v>
      </c>
      <c r="E288" s="3" t="s">
        <v>6</v>
      </c>
      <c r="F288" s="16">
        <f t="shared" ca="1" si="34"/>
        <v>22</v>
      </c>
      <c r="G288" s="17">
        <f t="shared" ca="1" si="35"/>
        <v>4</v>
      </c>
      <c r="H288" s="36" t="str">
        <f>IFERROR(VLOOKUP(Tabla1[[#This Row],[COD PRODUCTO]],Tabla13[#All],9,0),"C")</f>
        <v>B</v>
      </c>
      <c r="I288" s="11">
        <f t="shared" ca="1" si="37"/>
        <v>632</v>
      </c>
      <c r="J288" s="11">
        <f t="shared" ca="1" si="37"/>
        <v>540</v>
      </c>
      <c r="K288" s="11">
        <f t="shared" ca="1" si="37"/>
        <v>364</v>
      </c>
      <c r="L288" s="11">
        <f t="shared" ca="1" si="37"/>
        <v>872</v>
      </c>
      <c r="M288" s="11">
        <f t="shared" ca="1" si="37"/>
        <v>374</v>
      </c>
      <c r="N288" s="11">
        <f t="shared" ca="1" si="37"/>
        <v>-13</v>
      </c>
      <c r="O288" s="11">
        <f t="shared" ca="1" si="37"/>
        <v>227</v>
      </c>
      <c r="P288" s="11">
        <f t="shared" ca="1" si="37"/>
        <v>906</v>
      </c>
      <c r="Q288" s="11">
        <f t="shared" ca="1" si="37"/>
        <v>420</v>
      </c>
      <c r="R288" s="11">
        <f t="shared" ca="1" si="37"/>
        <v>714</v>
      </c>
      <c r="S288" s="11">
        <f t="shared" ca="1" si="37"/>
        <v>49</v>
      </c>
      <c r="T288" s="11">
        <f t="shared" ca="1" si="37"/>
        <v>196</v>
      </c>
      <c r="U288" s="11">
        <f ca="1">IF($B$9=1,AVERAGE(Tabla1[[#This Row],[OCT]:[DIC]]),IF($B$9=2,AVERAGE(Tabla1[[#This Row],[JUL]:[DIC]]),AVERAGE(Tabla1[[#This Row],[ENE]:[DIC]])))</f>
        <v>319.66666666666669</v>
      </c>
      <c r="V288" s="11">
        <f ca="1">+Tabla1[[#This Row],[PROMEDIO VENTA (UNDS)]]/30</f>
        <v>10.655555555555557</v>
      </c>
      <c r="W288" s="11">
        <f ca="1">+Tabla1[[#This Row],[VENTA POR DÍA]]*Tabla1[[#This Row],[LEAD TIME (Días)]]</f>
        <v>42.622222222222227</v>
      </c>
      <c r="X288" s="11" t="str">
        <f>IF(Tabla1[[#This Row],[ABC]]="C","A PEDIDO","STOCK")</f>
        <v>STOCK</v>
      </c>
      <c r="Y288" s="11">
        <f ca="1">IF(Tabla1[[#This Row],[ABC]]="C",0,ROUNDUP(VLOOKUP(Tabla1[[#This Row],[ABC]],$F$11:$J$12,MATCH(Y$15,$F$10:$J$10,0),0)*Tabla1[[#This Row],[VENTA POR DÍA]],0))</f>
        <v>100</v>
      </c>
      <c r="Z288" s="11">
        <f ca="1">IF(Tabla1[[#This Row],[ABC]]="C",0,ROUNDUP(VLOOKUP(Tabla1[[#This Row],[ABC]],$F$11:$J$12,MATCH(Z$15,$F$10:$J$10,0),0)*Tabla1[[#This Row],[VENTA POR DÍA]],0))</f>
        <v>243</v>
      </c>
    </row>
    <row r="289" spans="2:26" x14ac:dyDescent="0.2">
      <c r="B289" s="2">
        <v>365548</v>
      </c>
      <c r="C289" s="2" t="s">
        <v>541</v>
      </c>
      <c r="D289" s="2" t="s">
        <v>5</v>
      </c>
      <c r="E289" s="3" t="s">
        <v>6</v>
      </c>
      <c r="F289" s="16">
        <f t="shared" ca="1" si="34"/>
        <v>33</v>
      </c>
      <c r="G289" s="17">
        <f t="shared" ca="1" si="35"/>
        <v>22</v>
      </c>
      <c r="H289" s="36" t="str">
        <f>IFERROR(VLOOKUP(Tabla1[[#This Row],[COD PRODUCTO]],Tabla13[#All],9,0),"C")</f>
        <v>C</v>
      </c>
      <c r="I289" s="11">
        <f t="shared" ca="1" si="37"/>
        <v>420</v>
      </c>
      <c r="J289" s="11">
        <f t="shared" ca="1" si="37"/>
        <v>375</v>
      </c>
      <c r="K289" s="11">
        <f t="shared" ca="1" si="37"/>
        <v>305</v>
      </c>
      <c r="L289" s="11">
        <f t="shared" ca="1" si="37"/>
        <v>856</v>
      </c>
      <c r="M289" s="11">
        <f t="shared" ca="1" si="37"/>
        <v>7</v>
      </c>
      <c r="N289" s="11">
        <f t="shared" ca="1" si="37"/>
        <v>420</v>
      </c>
      <c r="O289" s="11">
        <f t="shared" ca="1" si="37"/>
        <v>534</v>
      </c>
      <c r="P289" s="11">
        <f t="shared" ca="1" si="37"/>
        <v>24</v>
      </c>
      <c r="Q289" s="11">
        <f t="shared" ca="1" si="37"/>
        <v>91</v>
      </c>
      <c r="R289" s="11">
        <f t="shared" ca="1" si="37"/>
        <v>516</v>
      </c>
      <c r="S289" s="11">
        <f t="shared" ca="1" si="37"/>
        <v>582</v>
      </c>
      <c r="T289" s="11">
        <f t="shared" ca="1" si="37"/>
        <v>243</v>
      </c>
      <c r="U289" s="11">
        <f ca="1">IF($B$9=1,AVERAGE(Tabla1[[#This Row],[OCT]:[DIC]]),IF($B$9=2,AVERAGE(Tabla1[[#This Row],[JUL]:[DIC]]),AVERAGE(Tabla1[[#This Row],[ENE]:[DIC]])))</f>
        <v>447</v>
      </c>
      <c r="V289" s="11">
        <f ca="1">+Tabla1[[#This Row],[PROMEDIO VENTA (UNDS)]]/30</f>
        <v>14.9</v>
      </c>
      <c r="W289" s="11">
        <f ca="1">+Tabla1[[#This Row],[VENTA POR DÍA]]*Tabla1[[#This Row],[LEAD TIME (Días)]]</f>
        <v>327.8</v>
      </c>
      <c r="X289" s="11" t="str">
        <f>IF(Tabla1[[#This Row],[ABC]]="C","A PEDIDO","STOCK")</f>
        <v>A PEDIDO</v>
      </c>
      <c r="Y289" s="11">
        <f>IF(Tabla1[[#This Row],[ABC]]="C",0,ROUNDUP(VLOOKUP(Tabla1[[#This Row],[ABC]],$F$11:$J$12,MATCH(Y$15,$F$10:$J$10,0),0)*Tabla1[[#This Row],[VENTA POR DÍA]],0))</f>
        <v>0</v>
      </c>
      <c r="Z289" s="11">
        <f>IF(Tabla1[[#This Row],[ABC]]="C",0,ROUNDUP(VLOOKUP(Tabla1[[#This Row],[ABC]],$F$11:$J$12,MATCH(Z$15,$F$10:$J$10,0),0)*Tabla1[[#This Row],[VENTA POR DÍA]],0))</f>
        <v>0</v>
      </c>
    </row>
    <row r="290" spans="2:26" x14ac:dyDescent="0.2">
      <c r="B290" s="2">
        <v>362703</v>
      </c>
      <c r="C290" s="2" t="s">
        <v>171</v>
      </c>
      <c r="D290" s="2" t="s">
        <v>5</v>
      </c>
      <c r="E290" s="3" t="s">
        <v>6</v>
      </c>
      <c r="F290" s="16">
        <f t="shared" ca="1" si="34"/>
        <v>9</v>
      </c>
      <c r="G290" s="17">
        <f t="shared" ca="1" si="35"/>
        <v>14</v>
      </c>
      <c r="H290" s="36" t="str">
        <f>IFERROR(VLOOKUP(Tabla1[[#This Row],[COD PRODUCTO]],Tabla13[#All],9,0),"C")</f>
        <v>C</v>
      </c>
      <c r="I290" s="11">
        <f t="shared" ca="1" si="37"/>
        <v>-100</v>
      </c>
      <c r="J290" s="11">
        <f t="shared" ca="1" si="37"/>
        <v>94</v>
      </c>
      <c r="K290" s="11">
        <f t="shared" ca="1" si="37"/>
        <v>666</v>
      </c>
      <c r="L290" s="11">
        <f t="shared" ca="1" si="37"/>
        <v>550</v>
      </c>
      <c r="M290" s="11">
        <f t="shared" ca="1" si="37"/>
        <v>765</v>
      </c>
      <c r="N290" s="11">
        <f t="shared" ca="1" si="37"/>
        <v>635</v>
      </c>
      <c r="O290" s="11">
        <f t="shared" ca="1" si="37"/>
        <v>749</v>
      </c>
      <c r="P290" s="11">
        <f t="shared" ca="1" si="37"/>
        <v>308</v>
      </c>
      <c r="Q290" s="11">
        <f t="shared" ca="1" si="37"/>
        <v>831</v>
      </c>
      <c r="R290" s="11">
        <f t="shared" ca="1" si="37"/>
        <v>278</v>
      </c>
      <c r="S290" s="11">
        <f t="shared" ca="1" si="37"/>
        <v>21</v>
      </c>
      <c r="T290" s="11">
        <f t="shared" ca="1" si="37"/>
        <v>796</v>
      </c>
      <c r="U290" s="11">
        <f ca="1">IF($B$9=1,AVERAGE(Tabla1[[#This Row],[OCT]:[DIC]]),IF($B$9=2,AVERAGE(Tabla1[[#This Row],[JUL]:[DIC]]),AVERAGE(Tabla1[[#This Row],[ENE]:[DIC]])))</f>
        <v>365</v>
      </c>
      <c r="V290" s="11">
        <f ca="1">+Tabla1[[#This Row],[PROMEDIO VENTA (UNDS)]]/30</f>
        <v>12.166666666666666</v>
      </c>
      <c r="W290" s="11">
        <f ca="1">+Tabla1[[#This Row],[VENTA POR DÍA]]*Tabla1[[#This Row],[LEAD TIME (Días)]]</f>
        <v>170.33333333333331</v>
      </c>
      <c r="X290" s="11" t="str">
        <f>IF(Tabla1[[#This Row],[ABC]]="C","A PEDIDO","STOCK")</f>
        <v>A PEDIDO</v>
      </c>
      <c r="Y290" s="11">
        <f>IF(Tabla1[[#This Row],[ABC]]="C",0,ROUNDUP(VLOOKUP(Tabla1[[#This Row],[ABC]],$F$11:$J$12,MATCH(Y$15,$F$10:$J$10,0),0)*Tabla1[[#This Row],[VENTA POR DÍA]],0))</f>
        <v>0</v>
      </c>
      <c r="Z290" s="11">
        <f>IF(Tabla1[[#This Row],[ABC]]="C",0,ROUNDUP(VLOOKUP(Tabla1[[#This Row],[ABC]],$F$11:$J$12,MATCH(Z$15,$F$10:$J$10,0),0)*Tabla1[[#This Row],[VENTA POR DÍA]],0))</f>
        <v>0</v>
      </c>
    </row>
    <row r="291" spans="2:26" x14ac:dyDescent="0.2">
      <c r="B291" s="2">
        <v>364202</v>
      </c>
      <c r="C291" s="2" t="s">
        <v>547</v>
      </c>
      <c r="D291" s="2" t="s">
        <v>5</v>
      </c>
      <c r="E291" s="3" t="s">
        <v>6</v>
      </c>
      <c r="F291" s="16">
        <f t="shared" ca="1" si="34"/>
        <v>33</v>
      </c>
      <c r="G291" s="17">
        <f t="shared" ca="1" si="35"/>
        <v>18</v>
      </c>
      <c r="H291" s="36" t="str">
        <f>IFERROR(VLOOKUP(Tabla1[[#This Row],[COD PRODUCTO]],Tabla13[#All],9,0),"C")</f>
        <v>B</v>
      </c>
      <c r="I291" s="11">
        <f t="shared" ca="1" si="37"/>
        <v>-34</v>
      </c>
      <c r="J291" s="11">
        <f t="shared" ca="1" si="37"/>
        <v>733</v>
      </c>
      <c r="K291" s="11">
        <f t="shared" ca="1" si="37"/>
        <v>765</v>
      </c>
      <c r="L291" s="11">
        <f t="shared" ca="1" si="37"/>
        <v>506</v>
      </c>
      <c r="M291" s="11">
        <f t="shared" ca="1" si="37"/>
        <v>506</v>
      </c>
      <c r="N291" s="11">
        <f t="shared" ca="1" si="37"/>
        <v>904</v>
      </c>
      <c r="O291" s="11">
        <f t="shared" ca="1" si="37"/>
        <v>412</v>
      </c>
      <c r="P291" s="11">
        <f t="shared" ca="1" si="37"/>
        <v>472</v>
      </c>
      <c r="Q291" s="11">
        <f t="shared" ca="1" si="37"/>
        <v>749</v>
      </c>
      <c r="R291" s="11">
        <f t="shared" ca="1" si="37"/>
        <v>610</v>
      </c>
      <c r="S291" s="11">
        <f t="shared" ca="1" si="37"/>
        <v>378</v>
      </c>
      <c r="T291" s="11">
        <f t="shared" ca="1" si="37"/>
        <v>125</v>
      </c>
      <c r="U291" s="11">
        <f ca="1">IF($B$9=1,AVERAGE(Tabla1[[#This Row],[OCT]:[DIC]]),IF($B$9=2,AVERAGE(Tabla1[[#This Row],[JUL]:[DIC]]),AVERAGE(Tabla1[[#This Row],[ENE]:[DIC]])))</f>
        <v>371</v>
      </c>
      <c r="V291" s="11">
        <f ca="1">+Tabla1[[#This Row],[PROMEDIO VENTA (UNDS)]]/30</f>
        <v>12.366666666666667</v>
      </c>
      <c r="W291" s="11">
        <f ca="1">+Tabla1[[#This Row],[VENTA POR DÍA]]*Tabla1[[#This Row],[LEAD TIME (Días)]]</f>
        <v>222.60000000000002</v>
      </c>
      <c r="X291" s="11" t="str">
        <f>IF(Tabla1[[#This Row],[ABC]]="C","A PEDIDO","STOCK")</f>
        <v>STOCK</v>
      </c>
      <c r="Y291" s="11">
        <f ca="1">IF(Tabla1[[#This Row],[ABC]]="C",0,ROUNDUP(VLOOKUP(Tabla1[[#This Row],[ABC]],$F$11:$J$12,MATCH(Y$15,$F$10:$J$10,0),0)*Tabla1[[#This Row],[VENTA POR DÍA]],0))</f>
        <v>116</v>
      </c>
      <c r="Z291" s="11">
        <f ca="1">IF(Tabla1[[#This Row],[ABC]]="C",0,ROUNDUP(VLOOKUP(Tabla1[[#This Row],[ABC]],$F$11:$J$12,MATCH(Z$15,$F$10:$J$10,0),0)*Tabla1[[#This Row],[VENTA POR DÍA]],0))</f>
        <v>282</v>
      </c>
    </row>
    <row r="292" spans="2:26" x14ac:dyDescent="0.2">
      <c r="B292" s="2">
        <v>365549</v>
      </c>
      <c r="C292" s="2" t="s">
        <v>548</v>
      </c>
      <c r="D292" s="2" t="s">
        <v>5</v>
      </c>
      <c r="E292" s="3" t="s">
        <v>6</v>
      </c>
      <c r="F292" s="16">
        <f t="shared" ca="1" si="34"/>
        <v>26</v>
      </c>
      <c r="G292" s="17">
        <f t="shared" ca="1" si="35"/>
        <v>4</v>
      </c>
      <c r="H292" s="36" t="str">
        <f>IFERROR(VLOOKUP(Tabla1[[#This Row],[COD PRODUCTO]],Tabla13[#All],9,0),"C")</f>
        <v>C</v>
      </c>
      <c r="I292" s="11">
        <f t="shared" ca="1" si="37"/>
        <v>1</v>
      </c>
      <c r="J292" s="11">
        <f t="shared" ca="1" si="37"/>
        <v>792</v>
      </c>
      <c r="K292" s="11">
        <f t="shared" ca="1" si="37"/>
        <v>137</v>
      </c>
      <c r="L292" s="11">
        <f t="shared" ca="1" si="37"/>
        <v>240</v>
      </c>
      <c r="M292" s="11">
        <f t="shared" ca="1" si="37"/>
        <v>155</v>
      </c>
      <c r="N292" s="11">
        <f t="shared" ca="1" si="37"/>
        <v>480</v>
      </c>
      <c r="O292" s="11">
        <f t="shared" ca="1" si="37"/>
        <v>499</v>
      </c>
      <c r="P292" s="11">
        <f t="shared" ca="1" si="37"/>
        <v>-28</v>
      </c>
      <c r="Q292" s="11">
        <f t="shared" ca="1" si="37"/>
        <v>504</v>
      </c>
      <c r="R292" s="11">
        <f t="shared" ca="1" si="37"/>
        <v>917</v>
      </c>
      <c r="S292" s="11">
        <f t="shared" ca="1" si="37"/>
        <v>868</v>
      </c>
      <c r="T292" s="11">
        <f t="shared" ca="1" si="37"/>
        <v>703</v>
      </c>
      <c r="U292" s="11">
        <f ca="1">IF($B$9=1,AVERAGE(Tabla1[[#This Row],[OCT]:[DIC]]),IF($B$9=2,AVERAGE(Tabla1[[#This Row],[JUL]:[DIC]]),AVERAGE(Tabla1[[#This Row],[ENE]:[DIC]])))</f>
        <v>829.33333333333337</v>
      </c>
      <c r="V292" s="11">
        <f ca="1">+Tabla1[[#This Row],[PROMEDIO VENTA (UNDS)]]/30</f>
        <v>27.644444444444446</v>
      </c>
      <c r="W292" s="11">
        <f ca="1">+Tabla1[[#This Row],[VENTA POR DÍA]]*Tabla1[[#This Row],[LEAD TIME (Días)]]</f>
        <v>110.57777777777778</v>
      </c>
      <c r="X292" s="11" t="str">
        <f>IF(Tabla1[[#This Row],[ABC]]="C","A PEDIDO","STOCK")</f>
        <v>A PEDIDO</v>
      </c>
      <c r="Y292" s="11">
        <f>IF(Tabla1[[#This Row],[ABC]]="C",0,ROUNDUP(VLOOKUP(Tabla1[[#This Row],[ABC]],$F$11:$J$12,MATCH(Y$15,$F$10:$J$10,0),0)*Tabla1[[#This Row],[VENTA POR DÍA]],0))</f>
        <v>0</v>
      </c>
      <c r="Z292" s="11">
        <f>IF(Tabla1[[#This Row],[ABC]]="C",0,ROUNDUP(VLOOKUP(Tabla1[[#This Row],[ABC]],$F$11:$J$12,MATCH(Z$15,$F$10:$J$10,0),0)*Tabla1[[#This Row],[VENTA POR DÍA]],0))</f>
        <v>0</v>
      </c>
    </row>
    <row r="293" spans="2:26" x14ac:dyDescent="0.2">
      <c r="B293" s="2">
        <v>362664</v>
      </c>
      <c r="C293" s="2" t="s">
        <v>551</v>
      </c>
      <c r="D293" s="2" t="s">
        <v>5</v>
      </c>
      <c r="E293" s="3" t="s">
        <v>6</v>
      </c>
      <c r="F293" s="16">
        <f t="shared" ca="1" si="34"/>
        <v>28</v>
      </c>
      <c r="G293" s="17">
        <f t="shared" ca="1" si="35"/>
        <v>12</v>
      </c>
      <c r="H293" s="36" t="str">
        <f>IFERROR(VLOOKUP(Tabla1[[#This Row],[COD PRODUCTO]],Tabla13[#All],9,0),"C")</f>
        <v>C</v>
      </c>
      <c r="I293" s="11">
        <f t="shared" ca="1" si="37"/>
        <v>138</v>
      </c>
      <c r="J293" s="11">
        <f t="shared" ca="1" si="37"/>
        <v>675</v>
      </c>
      <c r="K293" s="11">
        <f t="shared" ca="1" si="37"/>
        <v>646</v>
      </c>
      <c r="L293" s="11">
        <f t="shared" ca="1" si="37"/>
        <v>18</v>
      </c>
      <c r="M293" s="11">
        <f t="shared" ca="1" si="37"/>
        <v>5</v>
      </c>
      <c r="N293" s="11">
        <f t="shared" ca="1" si="37"/>
        <v>799</v>
      </c>
      <c r="O293" s="11">
        <f t="shared" ca="1" si="37"/>
        <v>957</v>
      </c>
      <c r="P293" s="11">
        <f t="shared" ca="1" si="37"/>
        <v>125</v>
      </c>
      <c r="Q293" s="11">
        <f t="shared" ca="1" si="37"/>
        <v>510</v>
      </c>
      <c r="R293" s="11">
        <f t="shared" ca="1" si="37"/>
        <v>680</v>
      </c>
      <c r="S293" s="11">
        <f t="shared" ca="1" si="37"/>
        <v>192</v>
      </c>
      <c r="T293" s="11">
        <f t="shared" ca="1" si="37"/>
        <v>566</v>
      </c>
      <c r="U293" s="11">
        <f ca="1">IF($B$9=1,AVERAGE(Tabla1[[#This Row],[OCT]:[DIC]]),IF($B$9=2,AVERAGE(Tabla1[[#This Row],[JUL]:[DIC]]),AVERAGE(Tabla1[[#This Row],[ENE]:[DIC]])))</f>
        <v>479.33333333333331</v>
      </c>
      <c r="V293" s="11">
        <f ca="1">+Tabla1[[#This Row],[PROMEDIO VENTA (UNDS)]]/30</f>
        <v>15.977777777777778</v>
      </c>
      <c r="W293" s="11">
        <f ca="1">+Tabla1[[#This Row],[VENTA POR DÍA]]*Tabla1[[#This Row],[LEAD TIME (Días)]]</f>
        <v>191.73333333333335</v>
      </c>
      <c r="X293" s="11" t="str">
        <f>IF(Tabla1[[#This Row],[ABC]]="C","A PEDIDO","STOCK")</f>
        <v>A PEDIDO</v>
      </c>
      <c r="Y293" s="11">
        <f>IF(Tabla1[[#This Row],[ABC]]="C",0,ROUNDUP(VLOOKUP(Tabla1[[#This Row],[ABC]],$F$11:$J$12,MATCH(Y$15,$F$10:$J$10,0),0)*Tabla1[[#This Row],[VENTA POR DÍA]],0))</f>
        <v>0</v>
      </c>
      <c r="Z293" s="11">
        <f>IF(Tabla1[[#This Row],[ABC]]="C",0,ROUNDUP(VLOOKUP(Tabla1[[#This Row],[ABC]],$F$11:$J$12,MATCH(Z$15,$F$10:$J$10,0),0)*Tabla1[[#This Row],[VENTA POR DÍA]],0))</f>
        <v>0</v>
      </c>
    </row>
    <row r="294" spans="2:26" x14ac:dyDescent="0.2">
      <c r="B294" s="2">
        <v>348867</v>
      </c>
      <c r="C294" s="2" t="s">
        <v>553</v>
      </c>
      <c r="D294" s="2" t="s">
        <v>5</v>
      </c>
      <c r="E294" s="3" t="s">
        <v>6</v>
      </c>
      <c r="F294" s="16">
        <f t="shared" ca="1" si="34"/>
        <v>49</v>
      </c>
      <c r="G294" s="17">
        <f t="shared" ca="1" si="35"/>
        <v>8</v>
      </c>
      <c r="H294" s="36" t="str">
        <f>IFERROR(VLOOKUP(Tabla1[[#This Row],[COD PRODUCTO]],Tabla13[#All],9,0),"C")</f>
        <v>C</v>
      </c>
      <c r="I294" s="11">
        <f t="shared" ca="1" si="37"/>
        <v>-67</v>
      </c>
      <c r="J294" s="11">
        <f t="shared" ca="1" si="37"/>
        <v>10</v>
      </c>
      <c r="K294" s="11">
        <f t="shared" ca="1" si="37"/>
        <v>476</v>
      </c>
      <c r="L294" s="11">
        <f t="shared" ca="1" si="37"/>
        <v>891</v>
      </c>
      <c r="M294" s="11">
        <f t="shared" ca="1" si="37"/>
        <v>469</v>
      </c>
      <c r="N294" s="11">
        <f t="shared" ca="1" si="37"/>
        <v>830</v>
      </c>
      <c r="O294" s="11">
        <f t="shared" ca="1" si="37"/>
        <v>10</v>
      </c>
      <c r="P294" s="11">
        <f t="shared" ca="1" si="37"/>
        <v>925</v>
      </c>
      <c r="Q294" s="11">
        <f t="shared" ca="1" si="37"/>
        <v>766</v>
      </c>
      <c r="R294" s="11">
        <f t="shared" ca="1" si="37"/>
        <v>250</v>
      </c>
      <c r="S294" s="11">
        <f t="shared" ca="1" si="37"/>
        <v>-55</v>
      </c>
      <c r="T294" s="11">
        <f t="shared" ca="1" si="37"/>
        <v>539</v>
      </c>
      <c r="U294" s="11">
        <f ca="1">IF($B$9=1,AVERAGE(Tabla1[[#This Row],[OCT]:[DIC]]),IF($B$9=2,AVERAGE(Tabla1[[#This Row],[JUL]:[DIC]]),AVERAGE(Tabla1[[#This Row],[ENE]:[DIC]])))</f>
        <v>244.66666666666666</v>
      </c>
      <c r="V294" s="11">
        <f ca="1">+Tabla1[[#This Row],[PROMEDIO VENTA (UNDS)]]/30</f>
        <v>8.155555555555555</v>
      </c>
      <c r="W294" s="11">
        <f ca="1">+Tabla1[[#This Row],[VENTA POR DÍA]]*Tabla1[[#This Row],[LEAD TIME (Días)]]</f>
        <v>65.24444444444444</v>
      </c>
      <c r="X294" s="11" t="str">
        <f>IF(Tabla1[[#This Row],[ABC]]="C","A PEDIDO","STOCK")</f>
        <v>A PEDIDO</v>
      </c>
      <c r="Y294" s="11">
        <f>IF(Tabla1[[#This Row],[ABC]]="C",0,ROUNDUP(VLOOKUP(Tabla1[[#This Row],[ABC]],$F$11:$J$12,MATCH(Y$15,$F$10:$J$10,0),0)*Tabla1[[#This Row],[VENTA POR DÍA]],0))</f>
        <v>0</v>
      </c>
      <c r="Z294" s="11">
        <f>IF(Tabla1[[#This Row],[ABC]]="C",0,ROUNDUP(VLOOKUP(Tabla1[[#This Row],[ABC]],$F$11:$J$12,MATCH(Z$15,$F$10:$J$10,0),0)*Tabla1[[#This Row],[VENTA POR DÍA]],0))</f>
        <v>0</v>
      </c>
    </row>
    <row r="295" spans="2:26" x14ac:dyDescent="0.2">
      <c r="B295" s="2">
        <v>348362</v>
      </c>
      <c r="C295" s="2" t="s">
        <v>554</v>
      </c>
      <c r="D295" s="2" t="s">
        <v>5</v>
      </c>
      <c r="E295" s="3" t="s">
        <v>6</v>
      </c>
      <c r="F295" s="16">
        <f t="shared" ca="1" si="34"/>
        <v>38</v>
      </c>
      <c r="G295" s="17">
        <f t="shared" ca="1" si="35"/>
        <v>12</v>
      </c>
      <c r="H295" s="36" t="str">
        <f>IFERROR(VLOOKUP(Tabla1[[#This Row],[COD PRODUCTO]],Tabla13[#All],9,0),"C")</f>
        <v>C</v>
      </c>
      <c r="I295" s="11">
        <f t="shared" ca="1" si="37"/>
        <v>814</v>
      </c>
      <c r="J295" s="11">
        <f t="shared" ca="1" si="37"/>
        <v>730</v>
      </c>
      <c r="K295" s="11">
        <f t="shared" ca="1" si="37"/>
        <v>812</v>
      </c>
      <c r="L295" s="11">
        <f t="shared" ca="1" si="37"/>
        <v>965</v>
      </c>
      <c r="M295" s="11">
        <f t="shared" ca="1" si="37"/>
        <v>384</v>
      </c>
      <c r="N295" s="11">
        <f t="shared" ca="1" si="37"/>
        <v>842</v>
      </c>
      <c r="O295" s="11">
        <f t="shared" ca="1" si="37"/>
        <v>-33</v>
      </c>
      <c r="P295" s="11">
        <f t="shared" ca="1" si="37"/>
        <v>486</v>
      </c>
      <c r="Q295" s="11">
        <f t="shared" ca="1" si="37"/>
        <v>987</v>
      </c>
      <c r="R295" s="11">
        <f t="shared" ca="1" si="37"/>
        <v>893</v>
      </c>
      <c r="S295" s="11">
        <f t="shared" ca="1" si="37"/>
        <v>575</v>
      </c>
      <c r="T295" s="11">
        <f t="shared" ca="1" si="37"/>
        <v>731</v>
      </c>
      <c r="U295" s="11">
        <f ca="1">IF($B$9=1,AVERAGE(Tabla1[[#This Row],[OCT]:[DIC]]),IF($B$9=2,AVERAGE(Tabla1[[#This Row],[JUL]:[DIC]]),AVERAGE(Tabla1[[#This Row],[ENE]:[DIC]])))</f>
        <v>733</v>
      </c>
      <c r="V295" s="11">
        <f ca="1">+Tabla1[[#This Row],[PROMEDIO VENTA (UNDS)]]/30</f>
        <v>24.433333333333334</v>
      </c>
      <c r="W295" s="11">
        <f ca="1">+Tabla1[[#This Row],[VENTA POR DÍA]]*Tabla1[[#This Row],[LEAD TIME (Días)]]</f>
        <v>293.2</v>
      </c>
      <c r="X295" s="11" t="str">
        <f>IF(Tabla1[[#This Row],[ABC]]="C","A PEDIDO","STOCK")</f>
        <v>A PEDIDO</v>
      </c>
      <c r="Y295" s="11">
        <f>IF(Tabla1[[#This Row],[ABC]]="C",0,ROUNDUP(VLOOKUP(Tabla1[[#This Row],[ABC]],$F$11:$J$12,MATCH(Y$15,$F$10:$J$10,0),0)*Tabla1[[#This Row],[VENTA POR DÍA]],0))</f>
        <v>0</v>
      </c>
      <c r="Z295" s="11">
        <f>IF(Tabla1[[#This Row],[ABC]]="C",0,ROUNDUP(VLOOKUP(Tabla1[[#This Row],[ABC]],$F$11:$J$12,MATCH(Z$15,$F$10:$J$10,0),0)*Tabla1[[#This Row],[VENTA POR DÍA]],0))</f>
        <v>0</v>
      </c>
    </row>
    <row r="296" spans="2:26" x14ac:dyDescent="0.2">
      <c r="B296" s="2">
        <v>348787</v>
      </c>
      <c r="C296" s="2" t="s">
        <v>565</v>
      </c>
      <c r="D296" s="2" t="s">
        <v>5</v>
      </c>
      <c r="E296" s="3" t="s">
        <v>6</v>
      </c>
      <c r="F296" s="16">
        <f t="shared" ca="1" si="34"/>
        <v>12</v>
      </c>
      <c r="G296" s="17">
        <f t="shared" ca="1" si="35"/>
        <v>21</v>
      </c>
      <c r="H296" s="36" t="str">
        <f>IFERROR(VLOOKUP(Tabla1[[#This Row],[COD PRODUCTO]],Tabla13[#All],9,0),"C")</f>
        <v>C</v>
      </c>
      <c r="I296" s="11">
        <f t="shared" ref="I296:T305" ca="1" si="38">RANDBETWEEN(-100,1000)</f>
        <v>42</v>
      </c>
      <c r="J296" s="11">
        <f t="shared" ca="1" si="38"/>
        <v>727</v>
      </c>
      <c r="K296" s="11">
        <f t="shared" ca="1" si="38"/>
        <v>886</v>
      </c>
      <c r="L296" s="11">
        <f t="shared" ca="1" si="38"/>
        <v>669</v>
      </c>
      <c r="M296" s="11">
        <f t="shared" ca="1" si="38"/>
        <v>-90</v>
      </c>
      <c r="N296" s="11">
        <f t="shared" ca="1" si="38"/>
        <v>697</v>
      </c>
      <c r="O296" s="11">
        <f t="shared" ca="1" si="38"/>
        <v>781</v>
      </c>
      <c r="P296" s="11">
        <f t="shared" ca="1" si="38"/>
        <v>152</v>
      </c>
      <c r="Q296" s="11">
        <f t="shared" ca="1" si="38"/>
        <v>18</v>
      </c>
      <c r="R296" s="11">
        <f t="shared" ca="1" si="38"/>
        <v>256</v>
      </c>
      <c r="S296" s="11">
        <f t="shared" ca="1" si="38"/>
        <v>180</v>
      </c>
      <c r="T296" s="11">
        <f t="shared" ca="1" si="38"/>
        <v>289</v>
      </c>
      <c r="U296" s="11">
        <f ca="1">IF($B$9=1,AVERAGE(Tabla1[[#This Row],[OCT]:[DIC]]),IF($B$9=2,AVERAGE(Tabla1[[#This Row],[JUL]:[DIC]]),AVERAGE(Tabla1[[#This Row],[ENE]:[DIC]])))</f>
        <v>241.66666666666666</v>
      </c>
      <c r="V296" s="11">
        <f ca="1">+Tabla1[[#This Row],[PROMEDIO VENTA (UNDS)]]/30</f>
        <v>8.0555555555555554</v>
      </c>
      <c r="W296" s="11">
        <f ca="1">+Tabla1[[#This Row],[VENTA POR DÍA]]*Tabla1[[#This Row],[LEAD TIME (Días)]]</f>
        <v>169.16666666666666</v>
      </c>
      <c r="X296" s="11" t="str">
        <f>IF(Tabla1[[#This Row],[ABC]]="C","A PEDIDO","STOCK")</f>
        <v>A PEDIDO</v>
      </c>
      <c r="Y296" s="11">
        <f>IF(Tabla1[[#This Row],[ABC]]="C",0,ROUNDUP(VLOOKUP(Tabla1[[#This Row],[ABC]],$F$11:$J$12,MATCH(Y$15,$F$10:$J$10,0),0)*Tabla1[[#This Row],[VENTA POR DÍA]],0))</f>
        <v>0</v>
      </c>
      <c r="Z296" s="11">
        <f>IF(Tabla1[[#This Row],[ABC]]="C",0,ROUNDUP(VLOOKUP(Tabla1[[#This Row],[ABC]],$F$11:$J$12,MATCH(Z$15,$F$10:$J$10,0),0)*Tabla1[[#This Row],[VENTA POR DÍA]],0))</f>
        <v>0</v>
      </c>
    </row>
    <row r="297" spans="2:26" x14ac:dyDescent="0.2">
      <c r="B297" s="2">
        <v>348887</v>
      </c>
      <c r="C297" s="2" t="s">
        <v>566</v>
      </c>
      <c r="D297" s="2" t="s">
        <v>5</v>
      </c>
      <c r="E297" s="3" t="s">
        <v>6</v>
      </c>
      <c r="F297" s="16">
        <f t="shared" ca="1" si="34"/>
        <v>40</v>
      </c>
      <c r="G297" s="17">
        <f t="shared" ca="1" si="35"/>
        <v>20</v>
      </c>
      <c r="H297" s="36" t="str">
        <f>IFERROR(VLOOKUP(Tabla1[[#This Row],[COD PRODUCTO]],Tabla13[#All],9,0),"C")</f>
        <v>A</v>
      </c>
      <c r="I297" s="11">
        <f t="shared" ca="1" si="38"/>
        <v>22</v>
      </c>
      <c r="J297" s="11">
        <f t="shared" ca="1" si="38"/>
        <v>522</v>
      </c>
      <c r="K297" s="11">
        <f t="shared" ca="1" si="38"/>
        <v>681</v>
      </c>
      <c r="L297" s="11">
        <f t="shared" ca="1" si="38"/>
        <v>690</v>
      </c>
      <c r="M297" s="11">
        <f t="shared" ca="1" si="38"/>
        <v>398</v>
      </c>
      <c r="N297" s="11">
        <f t="shared" ca="1" si="38"/>
        <v>6</v>
      </c>
      <c r="O297" s="11">
        <f t="shared" ca="1" si="38"/>
        <v>295</v>
      </c>
      <c r="P297" s="11">
        <f t="shared" ca="1" si="38"/>
        <v>861</v>
      </c>
      <c r="Q297" s="11">
        <f t="shared" ca="1" si="38"/>
        <v>-68</v>
      </c>
      <c r="R297" s="11">
        <f t="shared" ca="1" si="38"/>
        <v>794</v>
      </c>
      <c r="S297" s="11">
        <f t="shared" ca="1" si="38"/>
        <v>264</v>
      </c>
      <c r="T297" s="11">
        <f t="shared" ca="1" si="38"/>
        <v>731</v>
      </c>
      <c r="U297" s="11">
        <f ca="1">IF($B$9=1,AVERAGE(Tabla1[[#This Row],[OCT]:[DIC]]),IF($B$9=2,AVERAGE(Tabla1[[#This Row],[JUL]:[DIC]]),AVERAGE(Tabla1[[#This Row],[ENE]:[DIC]])))</f>
        <v>596.33333333333337</v>
      </c>
      <c r="V297" s="11">
        <f ca="1">+Tabla1[[#This Row],[PROMEDIO VENTA (UNDS)]]/30</f>
        <v>19.87777777777778</v>
      </c>
      <c r="W297" s="11">
        <f ca="1">+Tabla1[[#This Row],[VENTA POR DÍA]]*Tabla1[[#This Row],[LEAD TIME (Días)]]</f>
        <v>397.5555555555556</v>
      </c>
      <c r="X297" s="11" t="str">
        <f>IF(Tabla1[[#This Row],[ABC]]="C","A PEDIDO","STOCK")</f>
        <v>STOCK</v>
      </c>
      <c r="Y297" s="11">
        <f ca="1">IF(Tabla1[[#This Row],[ABC]]="C",0,ROUNDUP(VLOOKUP(Tabla1[[#This Row],[ABC]],$F$11:$J$12,MATCH(Y$15,$F$10:$J$10,0),0)*Tabla1[[#This Row],[VENTA POR DÍA]],0))</f>
        <v>60</v>
      </c>
      <c r="Z297" s="11">
        <f ca="1">IF(Tabla1[[#This Row],[ABC]]="C",0,ROUNDUP(VLOOKUP(Tabla1[[#This Row],[ABC]],$F$11:$J$12,MATCH(Z$15,$F$10:$J$10,0),0)*Tabla1[[#This Row],[VENTA POR DÍA]],0))</f>
        <v>580</v>
      </c>
    </row>
    <row r="298" spans="2:26" x14ac:dyDescent="0.2">
      <c r="B298" s="2">
        <v>348347</v>
      </c>
      <c r="C298" s="2" t="s">
        <v>572</v>
      </c>
      <c r="D298" s="2" t="s">
        <v>5</v>
      </c>
      <c r="E298" s="3" t="s">
        <v>6</v>
      </c>
      <c r="F298" s="16">
        <f t="shared" ca="1" si="34"/>
        <v>34</v>
      </c>
      <c r="G298" s="17">
        <f t="shared" ca="1" si="35"/>
        <v>17</v>
      </c>
      <c r="H298" s="36" t="str">
        <f>IFERROR(VLOOKUP(Tabla1[[#This Row],[COD PRODUCTO]],Tabla13[#All],9,0),"C")</f>
        <v>C</v>
      </c>
      <c r="I298" s="11">
        <f t="shared" ca="1" si="38"/>
        <v>713</v>
      </c>
      <c r="J298" s="11">
        <f t="shared" ca="1" si="38"/>
        <v>-82</v>
      </c>
      <c r="K298" s="11">
        <f t="shared" ca="1" si="38"/>
        <v>636</v>
      </c>
      <c r="L298" s="11">
        <f t="shared" ca="1" si="38"/>
        <v>-25</v>
      </c>
      <c r="M298" s="11">
        <f t="shared" ca="1" si="38"/>
        <v>994</v>
      </c>
      <c r="N298" s="11">
        <f t="shared" ca="1" si="38"/>
        <v>275</v>
      </c>
      <c r="O298" s="11">
        <f t="shared" ca="1" si="38"/>
        <v>189</v>
      </c>
      <c r="P298" s="11">
        <f t="shared" ca="1" si="38"/>
        <v>204</v>
      </c>
      <c r="Q298" s="11">
        <f t="shared" ca="1" si="38"/>
        <v>519</v>
      </c>
      <c r="R298" s="11">
        <f t="shared" ca="1" si="38"/>
        <v>-90</v>
      </c>
      <c r="S298" s="11">
        <f t="shared" ca="1" si="38"/>
        <v>984</v>
      </c>
      <c r="T298" s="11">
        <f t="shared" ca="1" si="38"/>
        <v>270</v>
      </c>
      <c r="U298" s="11">
        <f ca="1">IF($B$9=1,AVERAGE(Tabla1[[#This Row],[OCT]:[DIC]]),IF($B$9=2,AVERAGE(Tabla1[[#This Row],[JUL]:[DIC]]),AVERAGE(Tabla1[[#This Row],[ENE]:[DIC]])))</f>
        <v>388</v>
      </c>
      <c r="V298" s="11">
        <f ca="1">+Tabla1[[#This Row],[PROMEDIO VENTA (UNDS)]]/30</f>
        <v>12.933333333333334</v>
      </c>
      <c r="W298" s="11">
        <f ca="1">+Tabla1[[#This Row],[VENTA POR DÍA]]*Tabla1[[#This Row],[LEAD TIME (Días)]]</f>
        <v>219.86666666666667</v>
      </c>
      <c r="X298" s="11" t="str">
        <f>IF(Tabla1[[#This Row],[ABC]]="C","A PEDIDO","STOCK")</f>
        <v>A PEDIDO</v>
      </c>
      <c r="Y298" s="11">
        <f>IF(Tabla1[[#This Row],[ABC]]="C",0,ROUNDUP(VLOOKUP(Tabla1[[#This Row],[ABC]],$F$11:$J$12,MATCH(Y$15,$F$10:$J$10,0),0)*Tabla1[[#This Row],[VENTA POR DÍA]],0))</f>
        <v>0</v>
      </c>
      <c r="Z298" s="11">
        <f>IF(Tabla1[[#This Row],[ABC]]="C",0,ROUNDUP(VLOOKUP(Tabla1[[#This Row],[ABC]],$F$11:$J$12,MATCH(Z$15,$F$10:$J$10,0),0)*Tabla1[[#This Row],[VENTA POR DÍA]],0))</f>
        <v>0</v>
      </c>
    </row>
    <row r="299" spans="2:26" x14ac:dyDescent="0.2">
      <c r="B299" s="2">
        <v>348888</v>
      </c>
      <c r="C299" s="2" t="s">
        <v>592</v>
      </c>
      <c r="D299" s="2" t="s">
        <v>5</v>
      </c>
      <c r="E299" s="3" t="s">
        <v>6</v>
      </c>
      <c r="F299" s="16">
        <f t="shared" ca="1" si="34"/>
        <v>49</v>
      </c>
      <c r="G299" s="17">
        <f t="shared" ca="1" si="35"/>
        <v>4</v>
      </c>
      <c r="H299" s="36" t="str">
        <f>IFERROR(VLOOKUP(Tabla1[[#This Row],[COD PRODUCTO]],Tabla13[#All],9,0),"C")</f>
        <v>B</v>
      </c>
      <c r="I299" s="11">
        <f t="shared" ca="1" si="38"/>
        <v>427</v>
      </c>
      <c r="J299" s="11">
        <f t="shared" ca="1" si="38"/>
        <v>60</v>
      </c>
      <c r="K299" s="11">
        <f t="shared" ca="1" si="38"/>
        <v>792</v>
      </c>
      <c r="L299" s="11">
        <f t="shared" ca="1" si="38"/>
        <v>-80</v>
      </c>
      <c r="M299" s="11">
        <f t="shared" ca="1" si="38"/>
        <v>894</v>
      </c>
      <c r="N299" s="11">
        <f t="shared" ca="1" si="38"/>
        <v>637</v>
      </c>
      <c r="O299" s="11">
        <f t="shared" ca="1" si="38"/>
        <v>526</v>
      </c>
      <c r="P299" s="11">
        <f t="shared" ca="1" si="38"/>
        <v>769</v>
      </c>
      <c r="Q299" s="11">
        <f t="shared" ca="1" si="38"/>
        <v>136</v>
      </c>
      <c r="R299" s="11">
        <f t="shared" ca="1" si="38"/>
        <v>332</v>
      </c>
      <c r="S299" s="11">
        <f t="shared" ca="1" si="38"/>
        <v>126</v>
      </c>
      <c r="T299" s="11">
        <f t="shared" ca="1" si="38"/>
        <v>857</v>
      </c>
      <c r="U299" s="11">
        <f ca="1">IF($B$9=1,AVERAGE(Tabla1[[#This Row],[OCT]:[DIC]]),IF($B$9=2,AVERAGE(Tabla1[[#This Row],[JUL]:[DIC]]),AVERAGE(Tabla1[[#This Row],[ENE]:[DIC]])))</f>
        <v>438.33333333333331</v>
      </c>
      <c r="V299" s="11">
        <f ca="1">+Tabla1[[#This Row],[PROMEDIO VENTA (UNDS)]]/30</f>
        <v>14.611111111111111</v>
      </c>
      <c r="W299" s="11">
        <f ca="1">+Tabla1[[#This Row],[VENTA POR DÍA]]*Tabla1[[#This Row],[LEAD TIME (Días)]]</f>
        <v>58.444444444444443</v>
      </c>
      <c r="X299" s="11" t="str">
        <f>IF(Tabla1[[#This Row],[ABC]]="C","A PEDIDO","STOCK")</f>
        <v>STOCK</v>
      </c>
      <c r="Y299" s="11">
        <f ca="1">IF(Tabla1[[#This Row],[ABC]]="C",0,ROUNDUP(VLOOKUP(Tabla1[[#This Row],[ABC]],$F$11:$J$12,MATCH(Y$15,$F$10:$J$10,0),0)*Tabla1[[#This Row],[VENTA POR DÍA]],0))</f>
        <v>137</v>
      </c>
      <c r="Z299" s="11">
        <f ca="1">IF(Tabla1[[#This Row],[ABC]]="C",0,ROUNDUP(VLOOKUP(Tabla1[[#This Row],[ABC]],$F$11:$J$12,MATCH(Z$15,$F$10:$J$10,0),0)*Tabla1[[#This Row],[VENTA POR DÍA]],0))</f>
        <v>333</v>
      </c>
    </row>
    <row r="300" spans="2:26" x14ac:dyDescent="0.2">
      <c r="B300" s="2">
        <v>364241</v>
      </c>
      <c r="C300" s="2" t="s">
        <v>624</v>
      </c>
      <c r="D300" s="2" t="s">
        <v>5</v>
      </c>
      <c r="E300" s="3" t="s">
        <v>6</v>
      </c>
      <c r="F300" s="16">
        <f t="shared" ca="1" si="34"/>
        <v>10</v>
      </c>
      <c r="G300" s="17">
        <f t="shared" ca="1" si="35"/>
        <v>18</v>
      </c>
      <c r="H300" s="36" t="str">
        <f>IFERROR(VLOOKUP(Tabla1[[#This Row],[COD PRODUCTO]],Tabla13[#All],9,0),"C")</f>
        <v>A</v>
      </c>
      <c r="I300" s="11">
        <f t="shared" ca="1" si="38"/>
        <v>-11</v>
      </c>
      <c r="J300" s="11">
        <f t="shared" ca="1" si="38"/>
        <v>803</v>
      </c>
      <c r="K300" s="11">
        <f t="shared" ca="1" si="38"/>
        <v>900</v>
      </c>
      <c r="L300" s="11">
        <f t="shared" ca="1" si="38"/>
        <v>-56</v>
      </c>
      <c r="M300" s="11">
        <f t="shared" ca="1" si="38"/>
        <v>91</v>
      </c>
      <c r="N300" s="11">
        <f t="shared" ca="1" si="38"/>
        <v>792</v>
      </c>
      <c r="O300" s="11">
        <f t="shared" ca="1" si="38"/>
        <v>137</v>
      </c>
      <c r="P300" s="11">
        <f t="shared" ca="1" si="38"/>
        <v>470</v>
      </c>
      <c r="Q300" s="11">
        <f t="shared" ca="1" si="38"/>
        <v>446</v>
      </c>
      <c r="R300" s="11">
        <f t="shared" ca="1" si="38"/>
        <v>976</v>
      </c>
      <c r="S300" s="11">
        <f t="shared" ca="1" si="38"/>
        <v>983</v>
      </c>
      <c r="T300" s="11">
        <f t="shared" ca="1" si="38"/>
        <v>169</v>
      </c>
      <c r="U300" s="11">
        <f ca="1">IF($B$9=1,AVERAGE(Tabla1[[#This Row],[OCT]:[DIC]]),IF($B$9=2,AVERAGE(Tabla1[[#This Row],[JUL]:[DIC]]),AVERAGE(Tabla1[[#This Row],[ENE]:[DIC]])))</f>
        <v>709.33333333333337</v>
      </c>
      <c r="V300" s="11">
        <f ca="1">+Tabla1[[#This Row],[PROMEDIO VENTA (UNDS)]]/30</f>
        <v>23.644444444444446</v>
      </c>
      <c r="W300" s="11">
        <f ca="1">+Tabla1[[#This Row],[VENTA POR DÍA]]*Tabla1[[#This Row],[LEAD TIME (Días)]]</f>
        <v>425.6</v>
      </c>
      <c r="X300" s="11" t="str">
        <f>IF(Tabla1[[#This Row],[ABC]]="C","A PEDIDO","STOCK")</f>
        <v>STOCK</v>
      </c>
      <c r="Y300" s="11">
        <f ca="1">IF(Tabla1[[#This Row],[ABC]]="C",0,ROUNDUP(VLOOKUP(Tabla1[[#This Row],[ABC]],$F$11:$J$12,MATCH(Y$15,$F$10:$J$10,0),0)*Tabla1[[#This Row],[VENTA POR DÍA]],0))</f>
        <v>71</v>
      </c>
      <c r="Z300" s="11">
        <f ca="1">IF(Tabla1[[#This Row],[ABC]]="C",0,ROUNDUP(VLOOKUP(Tabla1[[#This Row],[ABC]],$F$11:$J$12,MATCH(Z$15,$F$10:$J$10,0),0)*Tabla1[[#This Row],[VENTA POR DÍA]],0))</f>
        <v>690</v>
      </c>
    </row>
    <row r="301" spans="2:26" x14ac:dyDescent="0.2">
      <c r="B301" s="2">
        <v>367839</v>
      </c>
      <c r="C301" s="2" t="s">
        <v>631</v>
      </c>
      <c r="D301" s="2" t="s">
        <v>5</v>
      </c>
      <c r="E301" s="3" t="s">
        <v>6</v>
      </c>
      <c r="F301" s="16">
        <f t="shared" ca="1" si="34"/>
        <v>38</v>
      </c>
      <c r="G301" s="17">
        <f t="shared" ca="1" si="35"/>
        <v>19</v>
      </c>
      <c r="H301" s="36" t="str">
        <f>IFERROR(VLOOKUP(Tabla1[[#This Row],[COD PRODUCTO]],Tabla13[#All],9,0),"C")</f>
        <v>A</v>
      </c>
      <c r="I301" s="11">
        <f t="shared" ca="1" si="38"/>
        <v>957</v>
      </c>
      <c r="J301" s="11">
        <f t="shared" ca="1" si="38"/>
        <v>21</v>
      </c>
      <c r="K301" s="11">
        <f t="shared" ca="1" si="38"/>
        <v>507</v>
      </c>
      <c r="L301" s="11">
        <f t="shared" ca="1" si="38"/>
        <v>867</v>
      </c>
      <c r="M301" s="11">
        <f t="shared" ca="1" si="38"/>
        <v>-80</v>
      </c>
      <c r="N301" s="11">
        <f t="shared" ca="1" si="38"/>
        <v>628</v>
      </c>
      <c r="O301" s="11">
        <f t="shared" ca="1" si="38"/>
        <v>15</v>
      </c>
      <c r="P301" s="11">
        <f t="shared" ca="1" si="38"/>
        <v>-33</v>
      </c>
      <c r="Q301" s="11">
        <f t="shared" ca="1" si="38"/>
        <v>956</v>
      </c>
      <c r="R301" s="11">
        <f t="shared" ca="1" si="38"/>
        <v>156</v>
      </c>
      <c r="S301" s="11">
        <f t="shared" ca="1" si="38"/>
        <v>965</v>
      </c>
      <c r="T301" s="11">
        <f t="shared" ca="1" si="38"/>
        <v>525</v>
      </c>
      <c r="U301" s="11">
        <f ca="1">IF($B$9=1,AVERAGE(Tabla1[[#This Row],[OCT]:[DIC]]),IF($B$9=2,AVERAGE(Tabla1[[#This Row],[JUL]:[DIC]]),AVERAGE(Tabla1[[#This Row],[ENE]:[DIC]])))</f>
        <v>548.66666666666663</v>
      </c>
      <c r="V301" s="11">
        <f ca="1">+Tabla1[[#This Row],[PROMEDIO VENTA (UNDS)]]/30</f>
        <v>18.288888888888888</v>
      </c>
      <c r="W301" s="11">
        <f ca="1">+Tabla1[[#This Row],[VENTA POR DÍA]]*Tabla1[[#This Row],[LEAD TIME (Días)]]</f>
        <v>347.48888888888888</v>
      </c>
      <c r="X301" s="11" t="str">
        <f>IF(Tabla1[[#This Row],[ABC]]="C","A PEDIDO","STOCK")</f>
        <v>STOCK</v>
      </c>
      <c r="Y301" s="11">
        <f ca="1">IF(Tabla1[[#This Row],[ABC]]="C",0,ROUNDUP(VLOOKUP(Tabla1[[#This Row],[ABC]],$F$11:$J$12,MATCH(Y$15,$F$10:$J$10,0),0)*Tabla1[[#This Row],[VENTA POR DÍA]],0))</f>
        <v>55</v>
      </c>
      <c r="Z301" s="11">
        <f ca="1">IF(Tabla1[[#This Row],[ABC]]="C",0,ROUNDUP(VLOOKUP(Tabla1[[#This Row],[ABC]],$F$11:$J$12,MATCH(Z$15,$F$10:$J$10,0),0)*Tabla1[[#This Row],[VENTA POR DÍA]],0))</f>
        <v>534</v>
      </c>
    </row>
    <row r="302" spans="2:26" x14ac:dyDescent="0.2">
      <c r="B302" s="2">
        <v>369673</v>
      </c>
      <c r="C302" s="2" t="s">
        <v>644</v>
      </c>
      <c r="D302" s="2" t="s">
        <v>5</v>
      </c>
      <c r="E302" s="3" t="s">
        <v>6</v>
      </c>
      <c r="F302" s="16">
        <f t="shared" ca="1" si="34"/>
        <v>34</v>
      </c>
      <c r="G302" s="17">
        <f t="shared" ca="1" si="35"/>
        <v>15</v>
      </c>
      <c r="H302" s="36" t="str">
        <f>IFERROR(VLOOKUP(Tabla1[[#This Row],[COD PRODUCTO]],Tabla13[#All],9,0),"C")</f>
        <v>C</v>
      </c>
      <c r="I302" s="11">
        <f t="shared" ca="1" si="38"/>
        <v>711</v>
      </c>
      <c r="J302" s="11">
        <f t="shared" ca="1" si="38"/>
        <v>611</v>
      </c>
      <c r="K302" s="11">
        <f t="shared" ca="1" si="38"/>
        <v>150</v>
      </c>
      <c r="L302" s="11">
        <f t="shared" ca="1" si="38"/>
        <v>340</v>
      </c>
      <c r="M302" s="11">
        <f t="shared" ca="1" si="38"/>
        <v>901</v>
      </c>
      <c r="N302" s="11">
        <f t="shared" ca="1" si="38"/>
        <v>866</v>
      </c>
      <c r="O302" s="11">
        <f t="shared" ca="1" si="38"/>
        <v>169</v>
      </c>
      <c r="P302" s="11">
        <f t="shared" ca="1" si="38"/>
        <v>131</v>
      </c>
      <c r="Q302" s="11">
        <f t="shared" ca="1" si="38"/>
        <v>-41</v>
      </c>
      <c r="R302" s="11">
        <f t="shared" ca="1" si="38"/>
        <v>933</v>
      </c>
      <c r="S302" s="11">
        <f t="shared" ca="1" si="38"/>
        <v>-10</v>
      </c>
      <c r="T302" s="11">
        <f t="shared" ca="1" si="38"/>
        <v>177</v>
      </c>
      <c r="U302" s="11">
        <f ca="1">IF($B$9=1,AVERAGE(Tabla1[[#This Row],[OCT]:[DIC]]),IF($B$9=2,AVERAGE(Tabla1[[#This Row],[JUL]:[DIC]]),AVERAGE(Tabla1[[#This Row],[ENE]:[DIC]])))</f>
        <v>366.66666666666669</v>
      </c>
      <c r="V302" s="11">
        <f ca="1">+Tabla1[[#This Row],[PROMEDIO VENTA (UNDS)]]/30</f>
        <v>12.222222222222223</v>
      </c>
      <c r="W302" s="11">
        <f ca="1">+Tabla1[[#This Row],[VENTA POR DÍA]]*Tabla1[[#This Row],[LEAD TIME (Días)]]</f>
        <v>183.33333333333334</v>
      </c>
      <c r="X302" s="11" t="str">
        <f>IF(Tabla1[[#This Row],[ABC]]="C","A PEDIDO","STOCK")</f>
        <v>A PEDIDO</v>
      </c>
      <c r="Y302" s="11">
        <f>IF(Tabla1[[#This Row],[ABC]]="C",0,ROUNDUP(VLOOKUP(Tabla1[[#This Row],[ABC]],$F$11:$J$12,MATCH(Y$15,$F$10:$J$10,0),0)*Tabla1[[#This Row],[VENTA POR DÍA]],0))</f>
        <v>0</v>
      </c>
      <c r="Z302" s="11">
        <f>IF(Tabla1[[#This Row],[ABC]]="C",0,ROUNDUP(VLOOKUP(Tabla1[[#This Row],[ABC]],$F$11:$J$12,MATCH(Z$15,$F$10:$J$10,0),0)*Tabla1[[#This Row],[VENTA POR DÍA]],0))</f>
        <v>0</v>
      </c>
    </row>
    <row r="303" spans="2:26" x14ac:dyDescent="0.2">
      <c r="B303" s="2">
        <v>348356</v>
      </c>
      <c r="C303" s="2" t="s">
        <v>650</v>
      </c>
      <c r="D303" s="2" t="s">
        <v>5</v>
      </c>
      <c r="E303" s="3" t="s">
        <v>6</v>
      </c>
      <c r="F303" s="16">
        <f t="shared" ca="1" si="34"/>
        <v>14</v>
      </c>
      <c r="G303" s="17">
        <f t="shared" ca="1" si="35"/>
        <v>13</v>
      </c>
      <c r="H303" s="36" t="str">
        <f>IFERROR(VLOOKUP(Tabla1[[#This Row],[COD PRODUCTO]],Tabla13[#All],9,0),"C")</f>
        <v>C</v>
      </c>
      <c r="I303" s="11">
        <f t="shared" ca="1" si="38"/>
        <v>182</v>
      </c>
      <c r="J303" s="11">
        <f t="shared" ca="1" si="38"/>
        <v>880</v>
      </c>
      <c r="K303" s="11">
        <f t="shared" ca="1" si="38"/>
        <v>631</v>
      </c>
      <c r="L303" s="11">
        <f t="shared" ca="1" si="38"/>
        <v>970</v>
      </c>
      <c r="M303" s="11">
        <f t="shared" ca="1" si="38"/>
        <v>373</v>
      </c>
      <c r="N303" s="11">
        <f t="shared" ca="1" si="38"/>
        <v>78</v>
      </c>
      <c r="O303" s="11">
        <f t="shared" ca="1" si="38"/>
        <v>185</v>
      </c>
      <c r="P303" s="11">
        <f t="shared" ca="1" si="38"/>
        <v>892</v>
      </c>
      <c r="Q303" s="11">
        <f t="shared" ca="1" si="38"/>
        <v>-79</v>
      </c>
      <c r="R303" s="11">
        <f t="shared" ca="1" si="38"/>
        <v>862</v>
      </c>
      <c r="S303" s="11">
        <f t="shared" ca="1" si="38"/>
        <v>815</v>
      </c>
      <c r="T303" s="11">
        <f t="shared" ca="1" si="38"/>
        <v>-89</v>
      </c>
      <c r="U303" s="11">
        <f ca="1">IF($B$9=1,AVERAGE(Tabla1[[#This Row],[OCT]:[DIC]]),IF($B$9=2,AVERAGE(Tabla1[[#This Row],[JUL]:[DIC]]),AVERAGE(Tabla1[[#This Row],[ENE]:[DIC]])))</f>
        <v>529.33333333333337</v>
      </c>
      <c r="V303" s="11">
        <f ca="1">+Tabla1[[#This Row],[PROMEDIO VENTA (UNDS)]]/30</f>
        <v>17.644444444444446</v>
      </c>
      <c r="W303" s="11">
        <f ca="1">+Tabla1[[#This Row],[VENTA POR DÍA]]*Tabla1[[#This Row],[LEAD TIME (Días)]]</f>
        <v>229.37777777777779</v>
      </c>
      <c r="X303" s="11" t="str">
        <f>IF(Tabla1[[#This Row],[ABC]]="C","A PEDIDO","STOCK")</f>
        <v>A PEDIDO</v>
      </c>
      <c r="Y303" s="11">
        <f>IF(Tabla1[[#This Row],[ABC]]="C",0,ROUNDUP(VLOOKUP(Tabla1[[#This Row],[ABC]],$F$11:$J$12,MATCH(Y$15,$F$10:$J$10,0),0)*Tabla1[[#This Row],[VENTA POR DÍA]],0))</f>
        <v>0</v>
      </c>
      <c r="Z303" s="11">
        <f>IF(Tabla1[[#This Row],[ABC]]="C",0,ROUNDUP(VLOOKUP(Tabla1[[#This Row],[ABC]],$F$11:$J$12,MATCH(Z$15,$F$10:$J$10,0),0)*Tabla1[[#This Row],[VENTA POR DÍA]],0))</f>
        <v>0</v>
      </c>
    </row>
    <row r="304" spans="2:26" x14ac:dyDescent="0.2">
      <c r="B304" s="2">
        <v>348401</v>
      </c>
      <c r="C304" s="2" t="s">
        <v>662</v>
      </c>
      <c r="D304" s="2" t="s">
        <v>5</v>
      </c>
      <c r="E304" s="3" t="s">
        <v>6</v>
      </c>
      <c r="F304" s="16">
        <f t="shared" ca="1" si="34"/>
        <v>18</v>
      </c>
      <c r="G304" s="17">
        <f t="shared" ca="1" si="35"/>
        <v>18</v>
      </c>
      <c r="H304" s="36" t="str">
        <f>IFERROR(VLOOKUP(Tabla1[[#This Row],[COD PRODUCTO]],Tabla13[#All],9,0),"C")</f>
        <v>B</v>
      </c>
      <c r="I304" s="11">
        <f t="shared" ca="1" si="38"/>
        <v>700</v>
      </c>
      <c r="J304" s="11">
        <f t="shared" ca="1" si="38"/>
        <v>-80</v>
      </c>
      <c r="K304" s="11">
        <f t="shared" ca="1" si="38"/>
        <v>705</v>
      </c>
      <c r="L304" s="11">
        <f t="shared" ca="1" si="38"/>
        <v>717</v>
      </c>
      <c r="M304" s="11">
        <f t="shared" ca="1" si="38"/>
        <v>588</v>
      </c>
      <c r="N304" s="11">
        <f t="shared" ca="1" si="38"/>
        <v>598</v>
      </c>
      <c r="O304" s="11">
        <f t="shared" ca="1" si="38"/>
        <v>655</v>
      </c>
      <c r="P304" s="11">
        <f t="shared" ca="1" si="38"/>
        <v>58</v>
      </c>
      <c r="Q304" s="11">
        <f t="shared" ca="1" si="38"/>
        <v>281</v>
      </c>
      <c r="R304" s="11">
        <f t="shared" ca="1" si="38"/>
        <v>519</v>
      </c>
      <c r="S304" s="11">
        <f t="shared" ca="1" si="38"/>
        <v>920</v>
      </c>
      <c r="T304" s="11">
        <f t="shared" ca="1" si="38"/>
        <v>562</v>
      </c>
      <c r="U304" s="11">
        <f ca="1">IF($B$9=1,AVERAGE(Tabla1[[#This Row],[OCT]:[DIC]]),IF($B$9=2,AVERAGE(Tabla1[[#This Row],[JUL]:[DIC]]),AVERAGE(Tabla1[[#This Row],[ENE]:[DIC]])))</f>
        <v>667</v>
      </c>
      <c r="V304" s="11">
        <f ca="1">+Tabla1[[#This Row],[PROMEDIO VENTA (UNDS)]]/30</f>
        <v>22.233333333333334</v>
      </c>
      <c r="W304" s="11">
        <f ca="1">+Tabla1[[#This Row],[VENTA POR DÍA]]*Tabla1[[#This Row],[LEAD TIME (Días)]]</f>
        <v>400.20000000000005</v>
      </c>
      <c r="X304" s="11" t="str">
        <f>IF(Tabla1[[#This Row],[ABC]]="C","A PEDIDO","STOCK")</f>
        <v>STOCK</v>
      </c>
      <c r="Y304" s="11">
        <f ca="1">IF(Tabla1[[#This Row],[ABC]]="C",0,ROUNDUP(VLOOKUP(Tabla1[[#This Row],[ABC]],$F$11:$J$12,MATCH(Y$15,$F$10:$J$10,0),0)*Tabla1[[#This Row],[VENTA POR DÍA]],0))</f>
        <v>209</v>
      </c>
      <c r="Z304" s="11">
        <f ca="1">IF(Tabla1[[#This Row],[ABC]]="C",0,ROUNDUP(VLOOKUP(Tabla1[[#This Row],[ABC]],$F$11:$J$12,MATCH(Z$15,$F$10:$J$10,0),0)*Tabla1[[#This Row],[VENTA POR DÍA]],0))</f>
        <v>507</v>
      </c>
    </row>
    <row r="305" spans="2:26" x14ac:dyDescent="0.2">
      <c r="B305" s="2">
        <v>367978</v>
      </c>
      <c r="C305" s="2" t="s">
        <v>669</v>
      </c>
      <c r="D305" s="2" t="s">
        <v>5</v>
      </c>
      <c r="E305" s="3" t="s">
        <v>6</v>
      </c>
      <c r="F305" s="16">
        <f t="shared" ca="1" si="34"/>
        <v>5</v>
      </c>
      <c r="G305" s="17">
        <f t="shared" ca="1" si="35"/>
        <v>28</v>
      </c>
      <c r="H305" s="36" t="str">
        <f>IFERROR(VLOOKUP(Tabla1[[#This Row],[COD PRODUCTO]],Tabla13[#All],9,0),"C")</f>
        <v>A</v>
      </c>
      <c r="I305" s="11">
        <f t="shared" ca="1" si="38"/>
        <v>589</v>
      </c>
      <c r="J305" s="11">
        <f t="shared" ca="1" si="38"/>
        <v>503</v>
      </c>
      <c r="K305" s="11">
        <f t="shared" ca="1" si="38"/>
        <v>899</v>
      </c>
      <c r="L305" s="11">
        <f t="shared" ca="1" si="38"/>
        <v>891</v>
      </c>
      <c r="M305" s="11">
        <f t="shared" ca="1" si="38"/>
        <v>576</v>
      </c>
      <c r="N305" s="11">
        <f t="shared" ca="1" si="38"/>
        <v>559</v>
      </c>
      <c r="O305" s="11">
        <f t="shared" ca="1" si="38"/>
        <v>862</v>
      </c>
      <c r="P305" s="11">
        <f t="shared" ca="1" si="38"/>
        <v>771</v>
      </c>
      <c r="Q305" s="11">
        <f t="shared" ca="1" si="38"/>
        <v>333</v>
      </c>
      <c r="R305" s="11">
        <f t="shared" ca="1" si="38"/>
        <v>819</v>
      </c>
      <c r="S305" s="11">
        <f t="shared" ca="1" si="38"/>
        <v>841</v>
      </c>
      <c r="T305" s="11">
        <f t="shared" ca="1" si="38"/>
        <v>210</v>
      </c>
      <c r="U305" s="11">
        <f ca="1">IF($B$9=1,AVERAGE(Tabla1[[#This Row],[OCT]:[DIC]]),IF($B$9=2,AVERAGE(Tabla1[[#This Row],[JUL]:[DIC]]),AVERAGE(Tabla1[[#This Row],[ENE]:[DIC]])))</f>
        <v>623.33333333333337</v>
      </c>
      <c r="V305" s="11">
        <f ca="1">+Tabla1[[#This Row],[PROMEDIO VENTA (UNDS)]]/30</f>
        <v>20.777777777777779</v>
      </c>
      <c r="W305" s="11">
        <f ca="1">+Tabla1[[#This Row],[VENTA POR DÍA]]*Tabla1[[#This Row],[LEAD TIME (Días)]]</f>
        <v>581.77777777777783</v>
      </c>
      <c r="X305" s="11" t="str">
        <f>IF(Tabla1[[#This Row],[ABC]]="C","A PEDIDO","STOCK")</f>
        <v>STOCK</v>
      </c>
      <c r="Y305" s="11">
        <f ca="1">IF(Tabla1[[#This Row],[ABC]]="C",0,ROUNDUP(VLOOKUP(Tabla1[[#This Row],[ABC]],$F$11:$J$12,MATCH(Y$15,$F$10:$J$10,0),0)*Tabla1[[#This Row],[VENTA POR DÍA]],0))</f>
        <v>62</v>
      </c>
      <c r="Z305" s="11">
        <f ca="1">IF(Tabla1[[#This Row],[ABC]]="C",0,ROUNDUP(VLOOKUP(Tabla1[[#This Row],[ABC]],$F$11:$J$12,MATCH(Z$15,$F$10:$J$10,0),0)*Tabla1[[#This Row],[VENTA POR DÍA]],0))</f>
        <v>607</v>
      </c>
    </row>
    <row r="306" spans="2:26" x14ac:dyDescent="0.2">
      <c r="B306" s="2">
        <v>367836</v>
      </c>
      <c r="C306" s="2" t="s">
        <v>672</v>
      </c>
      <c r="D306" s="2" t="s">
        <v>5</v>
      </c>
      <c r="E306" s="3" t="s">
        <v>6</v>
      </c>
      <c r="F306" s="16">
        <f t="shared" ca="1" si="34"/>
        <v>45</v>
      </c>
      <c r="G306" s="17">
        <f t="shared" ca="1" si="35"/>
        <v>18</v>
      </c>
      <c r="H306" s="36" t="str">
        <f>IFERROR(VLOOKUP(Tabla1[[#This Row],[COD PRODUCTO]],Tabla13[#All],9,0),"C")</f>
        <v>A</v>
      </c>
      <c r="I306" s="11">
        <f t="shared" ref="I306:T315" ca="1" si="39">RANDBETWEEN(-100,1000)</f>
        <v>137</v>
      </c>
      <c r="J306" s="11">
        <f t="shared" ca="1" si="39"/>
        <v>557</v>
      </c>
      <c r="K306" s="11">
        <f t="shared" ca="1" si="39"/>
        <v>-40</v>
      </c>
      <c r="L306" s="11">
        <f t="shared" ca="1" si="39"/>
        <v>-37</v>
      </c>
      <c r="M306" s="11">
        <f t="shared" ca="1" si="39"/>
        <v>692</v>
      </c>
      <c r="N306" s="11">
        <f t="shared" ca="1" si="39"/>
        <v>342</v>
      </c>
      <c r="O306" s="11">
        <f t="shared" ca="1" si="39"/>
        <v>639</v>
      </c>
      <c r="P306" s="11">
        <f t="shared" ca="1" si="39"/>
        <v>97</v>
      </c>
      <c r="Q306" s="11">
        <f t="shared" ca="1" si="39"/>
        <v>882</v>
      </c>
      <c r="R306" s="11">
        <f t="shared" ca="1" si="39"/>
        <v>554</v>
      </c>
      <c r="S306" s="11">
        <f t="shared" ca="1" si="39"/>
        <v>394</v>
      </c>
      <c r="T306" s="11">
        <f t="shared" ca="1" si="39"/>
        <v>50</v>
      </c>
      <c r="U306" s="11">
        <f ca="1">IF($B$9=1,AVERAGE(Tabla1[[#This Row],[OCT]:[DIC]]),IF($B$9=2,AVERAGE(Tabla1[[#This Row],[JUL]:[DIC]]),AVERAGE(Tabla1[[#This Row],[ENE]:[DIC]])))</f>
        <v>332.66666666666669</v>
      </c>
      <c r="V306" s="11">
        <f ca="1">+Tabla1[[#This Row],[PROMEDIO VENTA (UNDS)]]/30</f>
        <v>11.08888888888889</v>
      </c>
      <c r="W306" s="11">
        <f ca="1">+Tabla1[[#This Row],[VENTA POR DÍA]]*Tabla1[[#This Row],[LEAD TIME (Días)]]</f>
        <v>199.60000000000002</v>
      </c>
      <c r="X306" s="11" t="str">
        <f>IF(Tabla1[[#This Row],[ABC]]="C","A PEDIDO","STOCK")</f>
        <v>STOCK</v>
      </c>
      <c r="Y306" s="11">
        <f ca="1">IF(Tabla1[[#This Row],[ABC]]="C",0,ROUNDUP(VLOOKUP(Tabla1[[#This Row],[ABC]],$F$11:$J$12,MATCH(Y$15,$F$10:$J$10,0),0)*Tabla1[[#This Row],[VENTA POR DÍA]],0))</f>
        <v>33</v>
      </c>
      <c r="Z306" s="11">
        <f ca="1">IF(Tabla1[[#This Row],[ABC]]="C",0,ROUNDUP(VLOOKUP(Tabla1[[#This Row],[ABC]],$F$11:$J$12,MATCH(Z$15,$F$10:$J$10,0),0)*Tabla1[[#This Row],[VENTA POR DÍA]],0))</f>
        <v>324</v>
      </c>
    </row>
    <row r="307" spans="2:26" x14ac:dyDescent="0.2">
      <c r="B307" s="2">
        <v>367857</v>
      </c>
      <c r="C307" s="2" t="s">
        <v>673</v>
      </c>
      <c r="D307" s="2" t="s">
        <v>5</v>
      </c>
      <c r="E307" s="3" t="s">
        <v>6</v>
      </c>
      <c r="F307" s="16">
        <f t="shared" ca="1" si="34"/>
        <v>7</v>
      </c>
      <c r="G307" s="17">
        <f t="shared" ca="1" si="35"/>
        <v>9</v>
      </c>
      <c r="H307" s="36" t="str">
        <f>IFERROR(VLOOKUP(Tabla1[[#This Row],[COD PRODUCTO]],Tabla13[#All],9,0),"C")</f>
        <v>C</v>
      </c>
      <c r="I307" s="11">
        <f t="shared" ca="1" si="39"/>
        <v>40</v>
      </c>
      <c r="J307" s="11">
        <f t="shared" ca="1" si="39"/>
        <v>431</v>
      </c>
      <c r="K307" s="11">
        <f t="shared" ca="1" si="39"/>
        <v>629</v>
      </c>
      <c r="L307" s="11">
        <f t="shared" ca="1" si="39"/>
        <v>872</v>
      </c>
      <c r="M307" s="11">
        <f t="shared" ca="1" si="39"/>
        <v>806</v>
      </c>
      <c r="N307" s="11">
        <f t="shared" ca="1" si="39"/>
        <v>980</v>
      </c>
      <c r="O307" s="11">
        <f t="shared" ca="1" si="39"/>
        <v>328</v>
      </c>
      <c r="P307" s="11">
        <f t="shared" ca="1" si="39"/>
        <v>254</v>
      </c>
      <c r="Q307" s="11">
        <f t="shared" ca="1" si="39"/>
        <v>698</v>
      </c>
      <c r="R307" s="11">
        <f t="shared" ca="1" si="39"/>
        <v>610</v>
      </c>
      <c r="S307" s="11">
        <f t="shared" ca="1" si="39"/>
        <v>562</v>
      </c>
      <c r="T307" s="11">
        <f t="shared" ca="1" si="39"/>
        <v>793</v>
      </c>
      <c r="U307" s="11">
        <f ca="1">IF($B$9=1,AVERAGE(Tabla1[[#This Row],[OCT]:[DIC]]),IF($B$9=2,AVERAGE(Tabla1[[#This Row],[JUL]:[DIC]]),AVERAGE(Tabla1[[#This Row],[ENE]:[DIC]])))</f>
        <v>655</v>
      </c>
      <c r="V307" s="11">
        <f ca="1">+Tabla1[[#This Row],[PROMEDIO VENTA (UNDS)]]/30</f>
        <v>21.833333333333332</v>
      </c>
      <c r="W307" s="11">
        <f ca="1">+Tabla1[[#This Row],[VENTA POR DÍA]]*Tabla1[[#This Row],[LEAD TIME (Días)]]</f>
        <v>196.5</v>
      </c>
      <c r="X307" s="11" t="str">
        <f>IF(Tabla1[[#This Row],[ABC]]="C","A PEDIDO","STOCK")</f>
        <v>A PEDIDO</v>
      </c>
      <c r="Y307" s="11">
        <f>IF(Tabla1[[#This Row],[ABC]]="C",0,ROUNDUP(VLOOKUP(Tabla1[[#This Row],[ABC]],$F$11:$J$12,MATCH(Y$15,$F$10:$J$10,0),0)*Tabla1[[#This Row],[VENTA POR DÍA]],0))</f>
        <v>0</v>
      </c>
      <c r="Z307" s="11">
        <f>IF(Tabla1[[#This Row],[ABC]]="C",0,ROUNDUP(VLOOKUP(Tabla1[[#This Row],[ABC]],$F$11:$J$12,MATCH(Z$15,$F$10:$J$10,0),0)*Tabla1[[#This Row],[VENTA POR DÍA]],0))</f>
        <v>0</v>
      </c>
    </row>
    <row r="308" spans="2:26" x14ac:dyDescent="0.2">
      <c r="B308" s="2">
        <v>367840</v>
      </c>
      <c r="C308" s="2" t="s">
        <v>674</v>
      </c>
      <c r="D308" s="2" t="s">
        <v>5</v>
      </c>
      <c r="E308" s="3" t="s">
        <v>6</v>
      </c>
      <c r="F308" s="16">
        <f t="shared" ca="1" si="34"/>
        <v>12</v>
      </c>
      <c r="G308" s="17">
        <f t="shared" ca="1" si="35"/>
        <v>29</v>
      </c>
      <c r="H308" s="36" t="str">
        <f>IFERROR(VLOOKUP(Tabla1[[#This Row],[COD PRODUCTO]],Tabla13[#All],9,0),"C")</f>
        <v>A</v>
      </c>
      <c r="I308" s="11">
        <f t="shared" ca="1" si="39"/>
        <v>377</v>
      </c>
      <c r="J308" s="11">
        <f t="shared" ca="1" si="39"/>
        <v>273</v>
      </c>
      <c r="K308" s="11">
        <f t="shared" ca="1" si="39"/>
        <v>-36</v>
      </c>
      <c r="L308" s="11">
        <f t="shared" ca="1" si="39"/>
        <v>838</v>
      </c>
      <c r="M308" s="11">
        <f t="shared" ca="1" si="39"/>
        <v>970</v>
      </c>
      <c r="N308" s="11">
        <f t="shared" ca="1" si="39"/>
        <v>562</v>
      </c>
      <c r="O308" s="11">
        <f t="shared" ca="1" si="39"/>
        <v>915</v>
      </c>
      <c r="P308" s="11">
        <f t="shared" ca="1" si="39"/>
        <v>912</v>
      </c>
      <c r="Q308" s="11">
        <f t="shared" ca="1" si="39"/>
        <v>910</v>
      </c>
      <c r="R308" s="11">
        <f t="shared" ca="1" si="39"/>
        <v>835</v>
      </c>
      <c r="S308" s="11">
        <f t="shared" ca="1" si="39"/>
        <v>277</v>
      </c>
      <c r="T308" s="11">
        <f t="shared" ca="1" si="39"/>
        <v>818</v>
      </c>
      <c r="U308" s="11">
        <f ca="1">IF($B$9=1,AVERAGE(Tabla1[[#This Row],[OCT]:[DIC]]),IF($B$9=2,AVERAGE(Tabla1[[#This Row],[JUL]:[DIC]]),AVERAGE(Tabla1[[#This Row],[ENE]:[DIC]])))</f>
        <v>643.33333333333337</v>
      </c>
      <c r="V308" s="11">
        <f ca="1">+Tabla1[[#This Row],[PROMEDIO VENTA (UNDS)]]/30</f>
        <v>21.444444444444446</v>
      </c>
      <c r="W308" s="11">
        <f ca="1">+Tabla1[[#This Row],[VENTA POR DÍA]]*Tabla1[[#This Row],[LEAD TIME (Días)]]</f>
        <v>621.88888888888891</v>
      </c>
      <c r="X308" s="11" t="str">
        <f>IF(Tabla1[[#This Row],[ABC]]="C","A PEDIDO","STOCK")</f>
        <v>STOCK</v>
      </c>
      <c r="Y308" s="11">
        <f ca="1">IF(Tabla1[[#This Row],[ABC]]="C",0,ROUNDUP(VLOOKUP(Tabla1[[#This Row],[ABC]],$F$11:$J$12,MATCH(Y$15,$F$10:$J$10,0),0)*Tabla1[[#This Row],[VENTA POR DÍA]],0))</f>
        <v>64</v>
      </c>
      <c r="Z308" s="11">
        <f ca="1">IF(Tabla1[[#This Row],[ABC]]="C",0,ROUNDUP(VLOOKUP(Tabla1[[#This Row],[ABC]],$F$11:$J$12,MATCH(Z$15,$F$10:$J$10,0),0)*Tabla1[[#This Row],[VENTA POR DÍA]],0))</f>
        <v>626</v>
      </c>
    </row>
    <row r="309" spans="2:26" x14ac:dyDescent="0.2">
      <c r="B309" s="2">
        <v>367858</v>
      </c>
      <c r="C309" s="2" t="s">
        <v>675</v>
      </c>
      <c r="D309" s="2" t="s">
        <v>5</v>
      </c>
      <c r="E309" s="3" t="s">
        <v>6</v>
      </c>
      <c r="F309" s="16">
        <f t="shared" ca="1" si="34"/>
        <v>10</v>
      </c>
      <c r="G309" s="17">
        <f t="shared" ca="1" si="35"/>
        <v>21</v>
      </c>
      <c r="H309" s="36" t="str">
        <f>IFERROR(VLOOKUP(Tabla1[[#This Row],[COD PRODUCTO]],Tabla13[#All],9,0),"C")</f>
        <v>C</v>
      </c>
      <c r="I309" s="11">
        <f t="shared" ca="1" si="39"/>
        <v>623</v>
      </c>
      <c r="J309" s="11">
        <f t="shared" ca="1" si="39"/>
        <v>299</v>
      </c>
      <c r="K309" s="11">
        <f t="shared" ca="1" si="39"/>
        <v>99</v>
      </c>
      <c r="L309" s="11">
        <f t="shared" ca="1" si="39"/>
        <v>961</v>
      </c>
      <c r="M309" s="11">
        <f t="shared" ca="1" si="39"/>
        <v>108</v>
      </c>
      <c r="N309" s="11">
        <f t="shared" ca="1" si="39"/>
        <v>386</v>
      </c>
      <c r="O309" s="11">
        <f t="shared" ca="1" si="39"/>
        <v>352</v>
      </c>
      <c r="P309" s="11">
        <f t="shared" ca="1" si="39"/>
        <v>851</v>
      </c>
      <c r="Q309" s="11">
        <f t="shared" ca="1" si="39"/>
        <v>-5</v>
      </c>
      <c r="R309" s="11">
        <f t="shared" ca="1" si="39"/>
        <v>506</v>
      </c>
      <c r="S309" s="11">
        <f t="shared" ca="1" si="39"/>
        <v>495</v>
      </c>
      <c r="T309" s="11">
        <f t="shared" ca="1" si="39"/>
        <v>37</v>
      </c>
      <c r="U309" s="11">
        <f ca="1">IF($B$9=1,AVERAGE(Tabla1[[#This Row],[OCT]:[DIC]]),IF($B$9=2,AVERAGE(Tabla1[[#This Row],[JUL]:[DIC]]),AVERAGE(Tabla1[[#This Row],[ENE]:[DIC]])))</f>
        <v>346</v>
      </c>
      <c r="V309" s="11">
        <f ca="1">+Tabla1[[#This Row],[PROMEDIO VENTA (UNDS)]]/30</f>
        <v>11.533333333333333</v>
      </c>
      <c r="W309" s="11">
        <f ca="1">+Tabla1[[#This Row],[VENTA POR DÍA]]*Tabla1[[#This Row],[LEAD TIME (Días)]]</f>
        <v>242.2</v>
      </c>
      <c r="X309" s="11" t="str">
        <f>IF(Tabla1[[#This Row],[ABC]]="C","A PEDIDO","STOCK")</f>
        <v>A PEDIDO</v>
      </c>
      <c r="Y309" s="11">
        <f>IF(Tabla1[[#This Row],[ABC]]="C",0,ROUNDUP(VLOOKUP(Tabla1[[#This Row],[ABC]],$F$11:$J$12,MATCH(Y$15,$F$10:$J$10,0),0)*Tabla1[[#This Row],[VENTA POR DÍA]],0))</f>
        <v>0</v>
      </c>
      <c r="Z309" s="11">
        <f>IF(Tabla1[[#This Row],[ABC]]="C",0,ROUNDUP(VLOOKUP(Tabla1[[#This Row],[ABC]],$F$11:$J$12,MATCH(Z$15,$F$10:$J$10,0),0)*Tabla1[[#This Row],[VENTA POR DÍA]],0))</f>
        <v>0</v>
      </c>
    </row>
    <row r="310" spans="2:26" x14ac:dyDescent="0.2">
      <c r="B310" s="2">
        <v>369670</v>
      </c>
      <c r="C310" s="2" t="s">
        <v>677</v>
      </c>
      <c r="D310" s="2" t="s">
        <v>5</v>
      </c>
      <c r="E310" s="3" t="s">
        <v>6</v>
      </c>
      <c r="F310" s="16">
        <f t="shared" ca="1" si="34"/>
        <v>20</v>
      </c>
      <c r="G310" s="17">
        <f t="shared" ca="1" si="35"/>
        <v>22</v>
      </c>
      <c r="H310" s="36" t="str">
        <f>IFERROR(VLOOKUP(Tabla1[[#This Row],[COD PRODUCTO]],Tabla13[#All],9,0),"C")</f>
        <v>B</v>
      </c>
      <c r="I310" s="11">
        <f t="shared" ca="1" si="39"/>
        <v>396</v>
      </c>
      <c r="J310" s="11">
        <f t="shared" ca="1" si="39"/>
        <v>280</v>
      </c>
      <c r="K310" s="11">
        <f t="shared" ca="1" si="39"/>
        <v>820</v>
      </c>
      <c r="L310" s="11">
        <f t="shared" ca="1" si="39"/>
        <v>742</v>
      </c>
      <c r="M310" s="11">
        <f t="shared" ca="1" si="39"/>
        <v>1000</v>
      </c>
      <c r="N310" s="11">
        <f t="shared" ca="1" si="39"/>
        <v>984</v>
      </c>
      <c r="O310" s="11">
        <f t="shared" ca="1" si="39"/>
        <v>288</v>
      </c>
      <c r="P310" s="11">
        <f t="shared" ca="1" si="39"/>
        <v>474</v>
      </c>
      <c r="Q310" s="11">
        <f t="shared" ca="1" si="39"/>
        <v>86</v>
      </c>
      <c r="R310" s="11">
        <f t="shared" ca="1" si="39"/>
        <v>685</v>
      </c>
      <c r="S310" s="11">
        <f t="shared" ca="1" si="39"/>
        <v>821</v>
      </c>
      <c r="T310" s="11">
        <f t="shared" ca="1" si="39"/>
        <v>916</v>
      </c>
      <c r="U310" s="11">
        <f ca="1">IF($B$9=1,AVERAGE(Tabla1[[#This Row],[OCT]:[DIC]]),IF($B$9=2,AVERAGE(Tabla1[[#This Row],[JUL]:[DIC]]),AVERAGE(Tabla1[[#This Row],[ENE]:[DIC]])))</f>
        <v>807.33333333333337</v>
      </c>
      <c r="V310" s="11">
        <f ca="1">+Tabla1[[#This Row],[PROMEDIO VENTA (UNDS)]]/30</f>
        <v>26.911111111111111</v>
      </c>
      <c r="W310" s="11">
        <f ca="1">+Tabla1[[#This Row],[VENTA POR DÍA]]*Tabla1[[#This Row],[LEAD TIME (Días)]]</f>
        <v>592.04444444444448</v>
      </c>
      <c r="X310" s="11" t="str">
        <f>IF(Tabla1[[#This Row],[ABC]]="C","A PEDIDO","STOCK")</f>
        <v>STOCK</v>
      </c>
      <c r="Y310" s="11">
        <f ca="1">IF(Tabla1[[#This Row],[ABC]]="C",0,ROUNDUP(VLOOKUP(Tabla1[[#This Row],[ABC]],$F$11:$J$12,MATCH(Y$15,$F$10:$J$10,0),0)*Tabla1[[#This Row],[VENTA POR DÍA]],0))</f>
        <v>253</v>
      </c>
      <c r="Z310" s="11">
        <f ca="1">IF(Tabla1[[#This Row],[ABC]]="C",0,ROUNDUP(VLOOKUP(Tabla1[[#This Row],[ABC]],$F$11:$J$12,MATCH(Z$15,$F$10:$J$10,0),0)*Tabla1[[#This Row],[VENTA POR DÍA]],0))</f>
        <v>613</v>
      </c>
    </row>
    <row r="311" spans="2:26" x14ac:dyDescent="0.2">
      <c r="B311" s="2">
        <v>369672</v>
      </c>
      <c r="C311" s="2" t="s">
        <v>678</v>
      </c>
      <c r="D311" s="2" t="s">
        <v>5</v>
      </c>
      <c r="E311" s="3" t="s">
        <v>6</v>
      </c>
      <c r="F311" s="16">
        <f t="shared" ca="1" si="34"/>
        <v>34</v>
      </c>
      <c r="G311" s="17">
        <f t="shared" ca="1" si="35"/>
        <v>7</v>
      </c>
      <c r="H311" s="36" t="str">
        <f>IFERROR(VLOOKUP(Tabla1[[#This Row],[COD PRODUCTO]],Tabla13[#All],9,0),"C")</f>
        <v>A</v>
      </c>
      <c r="I311" s="11">
        <f t="shared" ca="1" si="39"/>
        <v>390</v>
      </c>
      <c r="J311" s="11">
        <f t="shared" ca="1" si="39"/>
        <v>610</v>
      </c>
      <c r="K311" s="11">
        <f t="shared" ca="1" si="39"/>
        <v>831</v>
      </c>
      <c r="L311" s="11">
        <f t="shared" ca="1" si="39"/>
        <v>766</v>
      </c>
      <c r="M311" s="11">
        <f t="shared" ca="1" si="39"/>
        <v>119</v>
      </c>
      <c r="N311" s="11">
        <f t="shared" ca="1" si="39"/>
        <v>425</v>
      </c>
      <c r="O311" s="11">
        <f t="shared" ca="1" si="39"/>
        <v>183</v>
      </c>
      <c r="P311" s="11">
        <f t="shared" ca="1" si="39"/>
        <v>194</v>
      </c>
      <c r="Q311" s="11">
        <f t="shared" ca="1" si="39"/>
        <v>-94</v>
      </c>
      <c r="R311" s="11">
        <f t="shared" ca="1" si="39"/>
        <v>431</v>
      </c>
      <c r="S311" s="11">
        <f t="shared" ca="1" si="39"/>
        <v>59</v>
      </c>
      <c r="T311" s="11">
        <f t="shared" ca="1" si="39"/>
        <v>952</v>
      </c>
      <c r="U311" s="11">
        <f ca="1">IF($B$9=1,AVERAGE(Tabla1[[#This Row],[OCT]:[DIC]]),IF($B$9=2,AVERAGE(Tabla1[[#This Row],[JUL]:[DIC]]),AVERAGE(Tabla1[[#This Row],[ENE]:[DIC]])))</f>
        <v>480.66666666666669</v>
      </c>
      <c r="V311" s="11">
        <f ca="1">+Tabla1[[#This Row],[PROMEDIO VENTA (UNDS)]]/30</f>
        <v>16.022222222222222</v>
      </c>
      <c r="W311" s="11">
        <f ca="1">+Tabla1[[#This Row],[VENTA POR DÍA]]*Tabla1[[#This Row],[LEAD TIME (Días)]]</f>
        <v>112.15555555555555</v>
      </c>
      <c r="X311" s="11" t="str">
        <f>IF(Tabla1[[#This Row],[ABC]]="C","A PEDIDO","STOCK")</f>
        <v>STOCK</v>
      </c>
      <c r="Y311" s="11">
        <f ca="1">IF(Tabla1[[#This Row],[ABC]]="C",0,ROUNDUP(VLOOKUP(Tabla1[[#This Row],[ABC]],$F$11:$J$12,MATCH(Y$15,$F$10:$J$10,0),0)*Tabla1[[#This Row],[VENTA POR DÍA]],0))</f>
        <v>48</v>
      </c>
      <c r="Z311" s="11">
        <f ca="1">IF(Tabla1[[#This Row],[ABC]]="C",0,ROUNDUP(VLOOKUP(Tabla1[[#This Row],[ABC]],$F$11:$J$12,MATCH(Z$15,$F$10:$J$10,0),0)*Tabla1[[#This Row],[VENTA POR DÍA]],0))</f>
        <v>468</v>
      </c>
    </row>
    <row r="312" spans="2:26" x14ac:dyDescent="0.2">
      <c r="B312" s="2">
        <v>348310</v>
      </c>
      <c r="C312" s="2" t="s">
        <v>695</v>
      </c>
      <c r="D312" s="2" t="s">
        <v>5</v>
      </c>
      <c r="E312" s="3" t="s">
        <v>6</v>
      </c>
      <c r="F312" s="16">
        <f t="shared" ca="1" si="34"/>
        <v>29</v>
      </c>
      <c r="G312" s="17">
        <f t="shared" ca="1" si="35"/>
        <v>18</v>
      </c>
      <c r="H312" s="36" t="str">
        <f>IFERROR(VLOOKUP(Tabla1[[#This Row],[COD PRODUCTO]],Tabla13[#All],9,0),"C")</f>
        <v>B</v>
      </c>
      <c r="I312" s="11">
        <f t="shared" ca="1" si="39"/>
        <v>567</v>
      </c>
      <c r="J312" s="11">
        <f t="shared" ca="1" si="39"/>
        <v>18</v>
      </c>
      <c r="K312" s="11">
        <f t="shared" ca="1" si="39"/>
        <v>389</v>
      </c>
      <c r="L312" s="11">
        <f t="shared" ca="1" si="39"/>
        <v>628</v>
      </c>
      <c r="M312" s="11">
        <f t="shared" ca="1" si="39"/>
        <v>319</v>
      </c>
      <c r="N312" s="11">
        <f t="shared" ca="1" si="39"/>
        <v>96</v>
      </c>
      <c r="O312" s="11">
        <f t="shared" ca="1" si="39"/>
        <v>104</v>
      </c>
      <c r="P312" s="11">
        <f t="shared" ca="1" si="39"/>
        <v>120</v>
      </c>
      <c r="Q312" s="11">
        <f t="shared" ca="1" si="39"/>
        <v>220</v>
      </c>
      <c r="R312" s="11">
        <f t="shared" ca="1" si="39"/>
        <v>387</v>
      </c>
      <c r="S312" s="11">
        <f t="shared" ca="1" si="39"/>
        <v>274</v>
      </c>
      <c r="T312" s="11">
        <f t="shared" ca="1" si="39"/>
        <v>867</v>
      </c>
      <c r="U312" s="11">
        <f ca="1">IF($B$9=1,AVERAGE(Tabla1[[#This Row],[OCT]:[DIC]]),IF($B$9=2,AVERAGE(Tabla1[[#This Row],[JUL]:[DIC]]),AVERAGE(Tabla1[[#This Row],[ENE]:[DIC]])))</f>
        <v>509.33333333333331</v>
      </c>
      <c r="V312" s="11">
        <f ca="1">+Tabla1[[#This Row],[PROMEDIO VENTA (UNDS)]]/30</f>
        <v>16.977777777777778</v>
      </c>
      <c r="W312" s="11">
        <f ca="1">+Tabla1[[#This Row],[VENTA POR DÍA]]*Tabla1[[#This Row],[LEAD TIME (Días)]]</f>
        <v>305.60000000000002</v>
      </c>
      <c r="X312" s="11" t="str">
        <f>IF(Tabla1[[#This Row],[ABC]]="C","A PEDIDO","STOCK")</f>
        <v>STOCK</v>
      </c>
      <c r="Y312" s="11">
        <f ca="1">IF(Tabla1[[#This Row],[ABC]]="C",0,ROUNDUP(VLOOKUP(Tabla1[[#This Row],[ABC]],$F$11:$J$12,MATCH(Y$15,$F$10:$J$10,0),0)*Tabla1[[#This Row],[VENTA POR DÍA]],0))</f>
        <v>160</v>
      </c>
      <c r="Z312" s="11">
        <f ca="1">IF(Tabla1[[#This Row],[ABC]]="C",0,ROUNDUP(VLOOKUP(Tabla1[[#This Row],[ABC]],$F$11:$J$12,MATCH(Z$15,$F$10:$J$10,0),0)*Tabla1[[#This Row],[VENTA POR DÍA]],0))</f>
        <v>387</v>
      </c>
    </row>
    <row r="313" spans="2:26" x14ac:dyDescent="0.2">
      <c r="B313" s="2">
        <v>367862</v>
      </c>
      <c r="C313" s="2" t="s">
        <v>698</v>
      </c>
      <c r="D313" s="2" t="s">
        <v>5</v>
      </c>
      <c r="E313" s="3" t="s">
        <v>6</v>
      </c>
      <c r="F313" s="16">
        <f t="shared" ca="1" si="34"/>
        <v>33</v>
      </c>
      <c r="G313" s="17">
        <f t="shared" ca="1" si="35"/>
        <v>22</v>
      </c>
      <c r="H313" s="36" t="str">
        <f>IFERROR(VLOOKUP(Tabla1[[#This Row],[COD PRODUCTO]],Tabla13[#All],9,0),"C")</f>
        <v>A</v>
      </c>
      <c r="I313" s="11">
        <f t="shared" ca="1" si="39"/>
        <v>983</v>
      </c>
      <c r="J313" s="11">
        <f t="shared" ca="1" si="39"/>
        <v>640</v>
      </c>
      <c r="K313" s="11">
        <f t="shared" ca="1" si="39"/>
        <v>-58</v>
      </c>
      <c r="L313" s="11">
        <f t="shared" ca="1" si="39"/>
        <v>-33</v>
      </c>
      <c r="M313" s="11">
        <f t="shared" ca="1" si="39"/>
        <v>722</v>
      </c>
      <c r="N313" s="11">
        <f t="shared" ca="1" si="39"/>
        <v>230</v>
      </c>
      <c r="O313" s="11">
        <f t="shared" ca="1" si="39"/>
        <v>687</v>
      </c>
      <c r="P313" s="11">
        <f t="shared" ca="1" si="39"/>
        <v>539</v>
      </c>
      <c r="Q313" s="11">
        <f t="shared" ca="1" si="39"/>
        <v>97</v>
      </c>
      <c r="R313" s="11">
        <f t="shared" ca="1" si="39"/>
        <v>512</v>
      </c>
      <c r="S313" s="11">
        <f t="shared" ca="1" si="39"/>
        <v>-60</v>
      </c>
      <c r="T313" s="11">
        <f t="shared" ca="1" si="39"/>
        <v>652</v>
      </c>
      <c r="U313" s="11">
        <f ca="1">IF($B$9=1,AVERAGE(Tabla1[[#This Row],[OCT]:[DIC]]),IF($B$9=2,AVERAGE(Tabla1[[#This Row],[JUL]:[DIC]]),AVERAGE(Tabla1[[#This Row],[ENE]:[DIC]])))</f>
        <v>368</v>
      </c>
      <c r="V313" s="11">
        <f ca="1">+Tabla1[[#This Row],[PROMEDIO VENTA (UNDS)]]/30</f>
        <v>12.266666666666667</v>
      </c>
      <c r="W313" s="11">
        <f ca="1">+Tabla1[[#This Row],[VENTA POR DÍA]]*Tabla1[[#This Row],[LEAD TIME (Días)]]</f>
        <v>269.86666666666667</v>
      </c>
      <c r="X313" s="11" t="str">
        <f>IF(Tabla1[[#This Row],[ABC]]="C","A PEDIDO","STOCK")</f>
        <v>STOCK</v>
      </c>
      <c r="Y313" s="11">
        <f ca="1">IF(Tabla1[[#This Row],[ABC]]="C",0,ROUNDUP(VLOOKUP(Tabla1[[#This Row],[ABC]],$F$11:$J$12,MATCH(Y$15,$F$10:$J$10,0),0)*Tabla1[[#This Row],[VENTA POR DÍA]],0))</f>
        <v>37</v>
      </c>
      <c r="Z313" s="11">
        <f ca="1">IF(Tabla1[[#This Row],[ABC]]="C",0,ROUNDUP(VLOOKUP(Tabla1[[#This Row],[ABC]],$F$11:$J$12,MATCH(Z$15,$F$10:$J$10,0),0)*Tabla1[[#This Row],[VENTA POR DÍA]],0))</f>
        <v>358</v>
      </c>
    </row>
    <row r="314" spans="2:26" x14ac:dyDescent="0.2">
      <c r="B314" s="2">
        <v>367859</v>
      </c>
      <c r="C314" s="2" t="s">
        <v>699</v>
      </c>
      <c r="D314" s="2" t="s">
        <v>5</v>
      </c>
      <c r="E314" s="3" t="s">
        <v>6</v>
      </c>
      <c r="F314" s="16">
        <f t="shared" ca="1" si="34"/>
        <v>9</v>
      </c>
      <c r="G314" s="17">
        <f t="shared" ca="1" si="35"/>
        <v>5</v>
      </c>
      <c r="H314" s="36" t="str">
        <f>IFERROR(VLOOKUP(Tabla1[[#This Row],[COD PRODUCTO]],Tabla13[#All],9,0),"C")</f>
        <v>A</v>
      </c>
      <c r="I314" s="11">
        <f t="shared" ca="1" si="39"/>
        <v>813</v>
      </c>
      <c r="J314" s="11">
        <f t="shared" ca="1" si="39"/>
        <v>965</v>
      </c>
      <c r="K314" s="11">
        <f t="shared" ca="1" si="39"/>
        <v>550</v>
      </c>
      <c r="L314" s="11">
        <f t="shared" ca="1" si="39"/>
        <v>263</v>
      </c>
      <c r="M314" s="11">
        <f t="shared" ca="1" si="39"/>
        <v>206</v>
      </c>
      <c r="N314" s="11">
        <f t="shared" ca="1" si="39"/>
        <v>832</v>
      </c>
      <c r="O314" s="11">
        <f t="shared" ca="1" si="39"/>
        <v>-6</v>
      </c>
      <c r="P314" s="11">
        <f t="shared" ca="1" si="39"/>
        <v>423</v>
      </c>
      <c r="Q314" s="11">
        <f t="shared" ca="1" si="39"/>
        <v>517</v>
      </c>
      <c r="R314" s="11">
        <f t="shared" ca="1" si="39"/>
        <v>303</v>
      </c>
      <c r="S314" s="11">
        <f t="shared" ca="1" si="39"/>
        <v>353</v>
      </c>
      <c r="T314" s="11">
        <f t="shared" ca="1" si="39"/>
        <v>653</v>
      </c>
      <c r="U314" s="11">
        <f ca="1">IF($B$9=1,AVERAGE(Tabla1[[#This Row],[OCT]:[DIC]]),IF($B$9=2,AVERAGE(Tabla1[[#This Row],[JUL]:[DIC]]),AVERAGE(Tabla1[[#This Row],[ENE]:[DIC]])))</f>
        <v>436.33333333333331</v>
      </c>
      <c r="V314" s="11">
        <f ca="1">+Tabla1[[#This Row],[PROMEDIO VENTA (UNDS)]]/30</f>
        <v>14.544444444444444</v>
      </c>
      <c r="W314" s="11">
        <f ca="1">+Tabla1[[#This Row],[VENTA POR DÍA]]*Tabla1[[#This Row],[LEAD TIME (Días)]]</f>
        <v>72.722222222222229</v>
      </c>
      <c r="X314" s="11" t="str">
        <f>IF(Tabla1[[#This Row],[ABC]]="C","A PEDIDO","STOCK")</f>
        <v>STOCK</v>
      </c>
      <c r="Y314" s="11">
        <f ca="1">IF(Tabla1[[#This Row],[ABC]]="C",0,ROUNDUP(VLOOKUP(Tabla1[[#This Row],[ABC]],$F$11:$J$12,MATCH(Y$15,$F$10:$J$10,0),0)*Tabla1[[#This Row],[VENTA POR DÍA]],0))</f>
        <v>44</v>
      </c>
      <c r="Z314" s="11">
        <f ca="1">IF(Tabla1[[#This Row],[ABC]]="C",0,ROUNDUP(VLOOKUP(Tabla1[[#This Row],[ABC]],$F$11:$J$12,MATCH(Z$15,$F$10:$J$10,0),0)*Tabla1[[#This Row],[VENTA POR DÍA]],0))</f>
        <v>425</v>
      </c>
    </row>
    <row r="315" spans="2:26" x14ac:dyDescent="0.2">
      <c r="B315" s="2">
        <v>347869</v>
      </c>
      <c r="C315" s="2" t="s">
        <v>702</v>
      </c>
      <c r="D315" s="2" t="s">
        <v>5</v>
      </c>
      <c r="E315" s="3" t="s">
        <v>6</v>
      </c>
      <c r="F315" s="16">
        <f t="shared" ca="1" si="34"/>
        <v>15</v>
      </c>
      <c r="G315" s="17">
        <f t="shared" ca="1" si="35"/>
        <v>26</v>
      </c>
      <c r="H315" s="36" t="str">
        <f>IFERROR(VLOOKUP(Tabla1[[#This Row],[COD PRODUCTO]],Tabla13[#All],9,0),"C")</f>
        <v>B</v>
      </c>
      <c r="I315" s="11">
        <f t="shared" ca="1" si="39"/>
        <v>500</v>
      </c>
      <c r="J315" s="11">
        <f t="shared" ca="1" si="39"/>
        <v>210</v>
      </c>
      <c r="K315" s="11">
        <f t="shared" ca="1" si="39"/>
        <v>404</v>
      </c>
      <c r="L315" s="11">
        <f t="shared" ca="1" si="39"/>
        <v>503</v>
      </c>
      <c r="M315" s="11">
        <f t="shared" ca="1" si="39"/>
        <v>928</v>
      </c>
      <c r="N315" s="11">
        <f t="shared" ca="1" si="39"/>
        <v>-73</v>
      </c>
      <c r="O315" s="11">
        <f t="shared" ca="1" si="39"/>
        <v>460</v>
      </c>
      <c r="P315" s="11">
        <f t="shared" ca="1" si="39"/>
        <v>618</v>
      </c>
      <c r="Q315" s="11">
        <f t="shared" ca="1" si="39"/>
        <v>713</v>
      </c>
      <c r="R315" s="11">
        <f t="shared" ca="1" si="39"/>
        <v>216</v>
      </c>
      <c r="S315" s="11">
        <f t="shared" ca="1" si="39"/>
        <v>530</v>
      </c>
      <c r="T315" s="11">
        <f t="shared" ca="1" si="39"/>
        <v>254</v>
      </c>
      <c r="U315" s="11">
        <f ca="1">IF($B$9=1,AVERAGE(Tabla1[[#This Row],[OCT]:[DIC]]),IF($B$9=2,AVERAGE(Tabla1[[#This Row],[JUL]:[DIC]]),AVERAGE(Tabla1[[#This Row],[ENE]:[DIC]])))</f>
        <v>333.33333333333331</v>
      </c>
      <c r="V315" s="11">
        <f ca="1">+Tabla1[[#This Row],[PROMEDIO VENTA (UNDS)]]/30</f>
        <v>11.111111111111111</v>
      </c>
      <c r="W315" s="11">
        <f ca="1">+Tabla1[[#This Row],[VENTA POR DÍA]]*Tabla1[[#This Row],[LEAD TIME (Días)]]</f>
        <v>288.88888888888886</v>
      </c>
      <c r="X315" s="11" t="str">
        <f>IF(Tabla1[[#This Row],[ABC]]="C","A PEDIDO","STOCK")</f>
        <v>STOCK</v>
      </c>
      <c r="Y315" s="11">
        <f ca="1">IF(Tabla1[[#This Row],[ABC]]="C",0,ROUNDUP(VLOOKUP(Tabla1[[#This Row],[ABC]],$F$11:$J$12,MATCH(Y$15,$F$10:$J$10,0),0)*Tabla1[[#This Row],[VENTA POR DÍA]],0))</f>
        <v>105</v>
      </c>
      <c r="Z315" s="11">
        <f ca="1">IF(Tabla1[[#This Row],[ABC]]="C",0,ROUNDUP(VLOOKUP(Tabla1[[#This Row],[ABC]],$F$11:$J$12,MATCH(Z$15,$F$10:$J$10,0),0)*Tabla1[[#This Row],[VENTA POR DÍA]],0))</f>
        <v>254</v>
      </c>
    </row>
    <row r="316" spans="2:26" x14ac:dyDescent="0.2">
      <c r="B316" s="2">
        <v>348407</v>
      </c>
      <c r="C316" s="2" t="s">
        <v>711</v>
      </c>
      <c r="D316" s="2" t="s">
        <v>5</v>
      </c>
      <c r="E316" s="3" t="s">
        <v>6</v>
      </c>
      <c r="F316" s="16">
        <f t="shared" ca="1" si="34"/>
        <v>17</v>
      </c>
      <c r="G316" s="17">
        <f t="shared" ca="1" si="35"/>
        <v>28</v>
      </c>
      <c r="H316" s="36" t="str">
        <f>IFERROR(VLOOKUP(Tabla1[[#This Row],[COD PRODUCTO]],Tabla13[#All],9,0),"C")</f>
        <v>B</v>
      </c>
      <c r="I316" s="11">
        <f t="shared" ref="I316:T325" ca="1" si="40">RANDBETWEEN(-100,1000)</f>
        <v>580</v>
      </c>
      <c r="J316" s="11">
        <f t="shared" ca="1" si="40"/>
        <v>468</v>
      </c>
      <c r="K316" s="11">
        <f t="shared" ca="1" si="40"/>
        <v>255</v>
      </c>
      <c r="L316" s="11">
        <f t="shared" ca="1" si="40"/>
        <v>773</v>
      </c>
      <c r="M316" s="11">
        <f t="shared" ca="1" si="40"/>
        <v>14</v>
      </c>
      <c r="N316" s="11">
        <f t="shared" ca="1" si="40"/>
        <v>179</v>
      </c>
      <c r="O316" s="11">
        <f t="shared" ca="1" si="40"/>
        <v>465</v>
      </c>
      <c r="P316" s="11">
        <f t="shared" ca="1" si="40"/>
        <v>80</v>
      </c>
      <c r="Q316" s="11">
        <f t="shared" ca="1" si="40"/>
        <v>547</v>
      </c>
      <c r="R316" s="11">
        <f t="shared" ca="1" si="40"/>
        <v>592</v>
      </c>
      <c r="S316" s="11">
        <f t="shared" ca="1" si="40"/>
        <v>451</v>
      </c>
      <c r="T316" s="11">
        <f t="shared" ca="1" si="40"/>
        <v>-70</v>
      </c>
      <c r="U316" s="11">
        <f ca="1">IF($B$9=1,AVERAGE(Tabla1[[#This Row],[OCT]:[DIC]]),IF($B$9=2,AVERAGE(Tabla1[[#This Row],[JUL]:[DIC]]),AVERAGE(Tabla1[[#This Row],[ENE]:[DIC]])))</f>
        <v>324.33333333333331</v>
      </c>
      <c r="V316" s="11">
        <f ca="1">+Tabla1[[#This Row],[PROMEDIO VENTA (UNDS)]]/30</f>
        <v>10.81111111111111</v>
      </c>
      <c r="W316" s="11">
        <f ca="1">+Tabla1[[#This Row],[VENTA POR DÍA]]*Tabla1[[#This Row],[LEAD TIME (Días)]]</f>
        <v>302.71111111111111</v>
      </c>
      <c r="X316" s="11" t="str">
        <f>IF(Tabla1[[#This Row],[ABC]]="C","A PEDIDO","STOCK")</f>
        <v>STOCK</v>
      </c>
      <c r="Y316" s="11">
        <f ca="1">IF(Tabla1[[#This Row],[ABC]]="C",0,ROUNDUP(VLOOKUP(Tabla1[[#This Row],[ABC]],$F$11:$J$12,MATCH(Y$15,$F$10:$J$10,0),0)*Tabla1[[#This Row],[VENTA POR DÍA]],0))</f>
        <v>102</v>
      </c>
      <c r="Z316" s="11">
        <f ca="1">IF(Tabla1[[#This Row],[ABC]]="C",0,ROUNDUP(VLOOKUP(Tabla1[[#This Row],[ABC]],$F$11:$J$12,MATCH(Z$15,$F$10:$J$10,0),0)*Tabla1[[#This Row],[VENTA POR DÍA]],0))</f>
        <v>247</v>
      </c>
    </row>
    <row r="317" spans="2:26" x14ac:dyDescent="0.2">
      <c r="B317" s="2">
        <v>348418</v>
      </c>
      <c r="C317" s="2" t="s">
        <v>344</v>
      </c>
      <c r="D317" s="2" t="s">
        <v>5</v>
      </c>
      <c r="E317" s="3" t="s">
        <v>6</v>
      </c>
      <c r="F317" s="16">
        <f t="shared" ca="1" si="34"/>
        <v>41</v>
      </c>
      <c r="G317" s="17">
        <f t="shared" ca="1" si="35"/>
        <v>7</v>
      </c>
      <c r="H317" s="36" t="str">
        <f>IFERROR(VLOOKUP(Tabla1[[#This Row],[COD PRODUCTO]],Tabla13[#All],9,0),"C")</f>
        <v>C</v>
      </c>
      <c r="I317" s="11">
        <f t="shared" ca="1" si="40"/>
        <v>-93</v>
      </c>
      <c r="J317" s="11">
        <f t="shared" ca="1" si="40"/>
        <v>781</v>
      </c>
      <c r="K317" s="11">
        <f t="shared" ca="1" si="40"/>
        <v>541</v>
      </c>
      <c r="L317" s="11">
        <f t="shared" ca="1" si="40"/>
        <v>782</v>
      </c>
      <c r="M317" s="11">
        <f t="shared" ca="1" si="40"/>
        <v>527</v>
      </c>
      <c r="N317" s="11">
        <f t="shared" ca="1" si="40"/>
        <v>789</v>
      </c>
      <c r="O317" s="11">
        <f t="shared" ca="1" si="40"/>
        <v>803</v>
      </c>
      <c r="P317" s="11">
        <f t="shared" ca="1" si="40"/>
        <v>298</v>
      </c>
      <c r="Q317" s="11">
        <f t="shared" ca="1" si="40"/>
        <v>913</v>
      </c>
      <c r="R317" s="11">
        <f t="shared" ca="1" si="40"/>
        <v>711</v>
      </c>
      <c r="S317" s="11">
        <f t="shared" ca="1" si="40"/>
        <v>342</v>
      </c>
      <c r="T317" s="11">
        <f t="shared" ca="1" si="40"/>
        <v>870</v>
      </c>
      <c r="U317" s="11">
        <f ca="1">IF($B$9=1,AVERAGE(Tabla1[[#This Row],[OCT]:[DIC]]),IF($B$9=2,AVERAGE(Tabla1[[#This Row],[JUL]:[DIC]]),AVERAGE(Tabla1[[#This Row],[ENE]:[DIC]])))</f>
        <v>641</v>
      </c>
      <c r="V317" s="11">
        <f ca="1">+Tabla1[[#This Row],[PROMEDIO VENTA (UNDS)]]/30</f>
        <v>21.366666666666667</v>
      </c>
      <c r="W317" s="11">
        <f ca="1">+Tabla1[[#This Row],[VENTA POR DÍA]]*Tabla1[[#This Row],[LEAD TIME (Días)]]</f>
        <v>149.56666666666666</v>
      </c>
      <c r="X317" s="11" t="str">
        <f>IF(Tabla1[[#This Row],[ABC]]="C","A PEDIDO","STOCK")</f>
        <v>A PEDIDO</v>
      </c>
      <c r="Y317" s="11">
        <f>IF(Tabla1[[#This Row],[ABC]]="C",0,ROUNDUP(VLOOKUP(Tabla1[[#This Row],[ABC]],$F$11:$J$12,MATCH(Y$15,$F$10:$J$10,0),0)*Tabla1[[#This Row],[VENTA POR DÍA]],0))</f>
        <v>0</v>
      </c>
      <c r="Z317" s="11">
        <f>IF(Tabla1[[#This Row],[ABC]]="C",0,ROUNDUP(VLOOKUP(Tabla1[[#This Row],[ABC]],$F$11:$J$12,MATCH(Z$15,$F$10:$J$10,0),0)*Tabla1[[#This Row],[VENTA POR DÍA]],0))</f>
        <v>0</v>
      </c>
    </row>
    <row r="318" spans="2:26" x14ac:dyDescent="0.2">
      <c r="B318" s="2">
        <v>348384</v>
      </c>
      <c r="C318" s="2" t="s">
        <v>722</v>
      </c>
      <c r="D318" s="2" t="s">
        <v>5</v>
      </c>
      <c r="E318" s="3" t="s">
        <v>6</v>
      </c>
      <c r="F318" s="16">
        <f t="shared" ca="1" si="34"/>
        <v>27</v>
      </c>
      <c r="G318" s="17">
        <f t="shared" ca="1" si="35"/>
        <v>30</v>
      </c>
      <c r="H318" s="36" t="str">
        <f>IFERROR(VLOOKUP(Tabla1[[#This Row],[COD PRODUCTO]],Tabla13[#All],9,0),"C")</f>
        <v>C</v>
      </c>
      <c r="I318" s="11">
        <f t="shared" ca="1" si="40"/>
        <v>-7</v>
      </c>
      <c r="J318" s="11">
        <f t="shared" ca="1" si="40"/>
        <v>347</v>
      </c>
      <c r="K318" s="11">
        <f t="shared" ca="1" si="40"/>
        <v>12</v>
      </c>
      <c r="L318" s="11">
        <f t="shared" ca="1" si="40"/>
        <v>389</v>
      </c>
      <c r="M318" s="11">
        <f t="shared" ca="1" si="40"/>
        <v>232</v>
      </c>
      <c r="N318" s="11">
        <f t="shared" ca="1" si="40"/>
        <v>585</v>
      </c>
      <c r="O318" s="11">
        <f t="shared" ca="1" si="40"/>
        <v>-39</v>
      </c>
      <c r="P318" s="11">
        <f t="shared" ca="1" si="40"/>
        <v>241</v>
      </c>
      <c r="Q318" s="11">
        <f t="shared" ca="1" si="40"/>
        <v>418</v>
      </c>
      <c r="R318" s="11">
        <f t="shared" ca="1" si="40"/>
        <v>47</v>
      </c>
      <c r="S318" s="11">
        <f t="shared" ca="1" si="40"/>
        <v>956</v>
      </c>
      <c r="T318" s="11">
        <f t="shared" ca="1" si="40"/>
        <v>328</v>
      </c>
      <c r="U318" s="11">
        <f ca="1">IF($B$9=1,AVERAGE(Tabla1[[#This Row],[OCT]:[DIC]]),IF($B$9=2,AVERAGE(Tabla1[[#This Row],[JUL]:[DIC]]),AVERAGE(Tabla1[[#This Row],[ENE]:[DIC]])))</f>
        <v>443.66666666666669</v>
      </c>
      <c r="V318" s="11">
        <f ca="1">+Tabla1[[#This Row],[PROMEDIO VENTA (UNDS)]]/30</f>
        <v>14.78888888888889</v>
      </c>
      <c r="W318" s="11">
        <f ca="1">+Tabla1[[#This Row],[VENTA POR DÍA]]*Tabla1[[#This Row],[LEAD TIME (Días)]]</f>
        <v>443.66666666666669</v>
      </c>
      <c r="X318" s="11" t="str">
        <f>IF(Tabla1[[#This Row],[ABC]]="C","A PEDIDO","STOCK")</f>
        <v>A PEDIDO</v>
      </c>
      <c r="Y318" s="11">
        <f>IF(Tabla1[[#This Row],[ABC]]="C",0,ROUNDUP(VLOOKUP(Tabla1[[#This Row],[ABC]],$F$11:$J$12,MATCH(Y$15,$F$10:$J$10,0),0)*Tabla1[[#This Row],[VENTA POR DÍA]],0))</f>
        <v>0</v>
      </c>
      <c r="Z318" s="11">
        <f>IF(Tabla1[[#This Row],[ABC]]="C",0,ROUNDUP(VLOOKUP(Tabla1[[#This Row],[ABC]],$F$11:$J$12,MATCH(Z$15,$F$10:$J$10,0),0)*Tabla1[[#This Row],[VENTA POR DÍA]],0))</f>
        <v>0</v>
      </c>
    </row>
    <row r="319" spans="2:26" x14ac:dyDescent="0.2">
      <c r="B319" s="2">
        <v>348383</v>
      </c>
      <c r="C319" s="2" t="s">
        <v>723</v>
      </c>
      <c r="D319" s="2" t="s">
        <v>5</v>
      </c>
      <c r="E319" s="3" t="s">
        <v>6</v>
      </c>
      <c r="F319" s="16">
        <f t="shared" ca="1" si="34"/>
        <v>45</v>
      </c>
      <c r="G319" s="17">
        <f t="shared" ca="1" si="35"/>
        <v>21</v>
      </c>
      <c r="H319" s="36" t="str">
        <f>IFERROR(VLOOKUP(Tabla1[[#This Row],[COD PRODUCTO]],Tabla13[#All],9,0),"C")</f>
        <v>A</v>
      </c>
      <c r="I319" s="11">
        <f t="shared" ca="1" si="40"/>
        <v>994</v>
      </c>
      <c r="J319" s="11">
        <f t="shared" ca="1" si="40"/>
        <v>806</v>
      </c>
      <c r="K319" s="11">
        <f t="shared" ca="1" si="40"/>
        <v>256</v>
      </c>
      <c r="L319" s="11">
        <f t="shared" ca="1" si="40"/>
        <v>884</v>
      </c>
      <c r="M319" s="11">
        <f t="shared" ca="1" si="40"/>
        <v>500</v>
      </c>
      <c r="N319" s="11">
        <f t="shared" ca="1" si="40"/>
        <v>169</v>
      </c>
      <c r="O319" s="11">
        <f t="shared" ca="1" si="40"/>
        <v>714</v>
      </c>
      <c r="P319" s="11">
        <f t="shared" ca="1" si="40"/>
        <v>435</v>
      </c>
      <c r="Q319" s="11">
        <f t="shared" ca="1" si="40"/>
        <v>152</v>
      </c>
      <c r="R319" s="11">
        <f t="shared" ca="1" si="40"/>
        <v>-76</v>
      </c>
      <c r="S319" s="11">
        <f t="shared" ca="1" si="40"/>
        <v>596</v>
      </c>
      <c r="T319" s="11">
        <f t="shared" ca="1" si="40"/>
        <v>868</v>
      </c>
      <c r="U319" s="11">
        <f ca="1">IF($B$9=1,AVERAGE(Tabla1[[#This Row],[OCT]:[DIC]]),IF($B$9=2,AVERAGE(Tabla1[[#This Row],[JUL]:[DIC]]),AVERAGE(Tabla1[[#This Row],[ENE]:[DIC]])))</f>
        <v>462.66666666666669</v>
      </c>
      <c r="V319" s="11">
        <f ca="1">+Tabla1[[#This Row],[PROMEDIO VENTA (UNDS)]]/30</f>
        <v>15.422222222222222</v>
      </c>
      <c r="W319" s="11">
        <f ca="1">+Tabla1[[#This Row],[VENTA POR DÍA]]*Tabla1[[#This Row],[LEAD TIME (Días)]]</f>
        <v>323.86666666666667</v>
      </c>
      <c r="X319" s="11" t="str">
        <f>IF(Tabla1[[#This Row],[ABC]]="C","A PEDIDO","STOCK")</f>
        <v>STOCK</v>
      </c>
      <c r="Y319" s="11">
        <f ca="1">IF(Tabla1[[#This Row],[ABC]]="C",0,ROUNDUP(VLOOKUP(Tabla1[[#This Row],[ABC]],$F$11:$J$12,MATCH(Y$15,$F$10:$J$10,0),0)*Tabla1[[#This Row],[VENTA POR DÍA]],0))</f>
        <v>46</v>
      </c>
      <c r="Z319" s="11">
        <f ca="1">IF(Tabla1[[#This Row],[ABC]]="C",0,ROUNDUP(VLOOKUP(Tabla1[[#This Row],[ABC]],$F$11:$J$12,MATCH(Z$15,$F$10:$J$10,0),0)*Tabla1[[#This Row],[VENTA POR DÍA]],0))</f>
        <v>450</v>
      </c>
    </row>
    <row r="320" spans="2:26" x14ac:dyDescent="0.2">
      <c r="B320" s="2">
        <v>367860</v>
      </c>
      <c r="C320" s="2" t="s">
        <v>724</v>
      </c>
      <c r="D320" s="2" t="s">
        <v>5</v>
      </c>
      <c r="E320" s="3" t="s">
        <v>6</v>
      </c>
      <c r="F320" s="16">
        <f t="shared" ca="1" si="34"/>
        <v>18</v>
      </c>
      <c r="G320" s="17">
        <f t="shared" ca="1" si="35"/>
        <v>22</v>
      </c>
      <c r="H320" s="36" t="str">
        <f>IFERROR(VLOOKUP(Tabla1[[#This Row],[COD PRODUCTO]],Tabla13[#All],9,0),"C")</f>
        <v>A</v>
      </c>
      <c r="I320" s="11">
        <f t="shared" ca="1" si="40"/>
        <v>593</v>
      </c>
      <c r="J320" s="11">
        <f t="shared" ca="1" si="40"/>
        <v>256</v>
      </c>
      <c r="K320" s="11">
        <f t="shared" ca="1" si="40"/>
        <v>308</v>
      </c>
      <c r="L320" s="11">
        <f t="shared" ca="1" si="40"/>
        <v>607</v>
      </c>
      <c r="M320" s="11">
        <f t="shared" ca="1" si="40"/>
        <v>1000</v>
      </c>
      <c r="N320" s="11">
        <f t="shared" ca="1" si="40"/>
        <v>84</v>
      </c>
      <c r="O320" s="11">
        <f t="shared" ca="1" si="40"/>
        <v>605</v>
      </c>
      <c r="P320" s="11">
        <f t="shared" ca="1" si="40"/>
        <v>445</v>
      </c>
      <c r="Q320" s="11">
        <f t="shared" ca="1" si="40"/>
        <v>-6</v>
      </c>
      <c r="R320" s="11">
        <f t="shared" ca="1" si="40"/>
        <v>255</v>
      </c>
      <c r="S320" s="11">
        <f t="shared" ca="1" si="40"/>
        <v>952</v>
      </c>
      <c r="T320" s="11">
        <f t="shared" ca="1" si="40"/>
        <v>465</v>
      </c>
      <c r="U320" s="11">
        <f ca="1">IF($B$9=1,AVERAGE(Tabla1[[#This Row],[OCT]:[DIC]]),IF($B$9=2,AVERAGE(Tabla1[[#This Row],[JUL]:[DIC]]),AVERAGE(Tabla1[[#This Row],[ENE]:[DIC]])))</f>
        <v>557.33333333333337</v>
      </c>
      <c r="V320" s="11">
        <f ca="1">+Tabla1[[#This Row],[PROMEDIO VENTA (UNDS)]]/30</f>
        <v>18.577777777777779</v>
      </c>
      <c r="W320" s="11">
        <f ca="1">+Tabla1[[#This Row],[VENTA POR DÍA]]*Tabla1[[#This Row],[LEAD TIME (Días)]]</f>
        <v>408.71111111111117</v>
      </c>
      <c r="X320" s="11" t="str">
        <f>IF(Tabla1[[#This Row],[ABC]]="C","A PEDIDO","STOCK")</f>
        <v>STOCK</v>
      </c>
      <c r="Y320" s="11">
        <f ca="1">IF(Tabla1[[#This Row],[ABC]]="C",0,ROUNDUP(VLOOKUP(Tabla1[[#This Row],[ABC]],$F$11:$J$12,MATCH(Y$15,$F$10:$J$10,0),0)*Tabla1[[#This Row],[VENTA POR DÍA]],0))</f>
        <v>56</v>
      </c>
      <c r="Z320" s="11">
        <f ca="1">IF(Tabla1[[#This Row],[ABC]]="C",0,ROUNDUP(VLOOKUP(Tabla1[[#This Row],[ABC]],$F$11:$J$12,MATCH(Z$15,$F$10:$J$10,0),0)*Tabla1[[#This Row],[VENTA POR DÍA]],0))</f>
        <v>543</v>
      </c>
    </row>
    <row r="321" spans="2:26" x14ac:dyDescent="0.2">
      <c r="B321" s="2">
        <v>348357</v>
      </c>
      <c r="C321" s="2" t="s">
        <v>446</v>
      </c>
      <c r="D321" s="2" t="s">
        <v>5</v>
      </c>
      <c r="E321" s="3" t="s">
        <v>6</v>
      </c>
      <c r="F321" s="16">
        <f t="shared" ca="1" si="34"/>
        <v>27</v>
      </c>
      <c r="G321" s="17">
        <f t="shared" ca="1" si="35"/>
        <v>11</v>
      </c>
      <c r="H321" s="36" t="str">
        <f>IFERROR(VLOOKUP(Tabla1[[#This Row],[COD PRODUCTO]],Tabla13[#All],9,0),"C")</f>
        <v>C</v>
      </c>
      <c r="I321" s="11">
        <f t="shared" ca="1" si="40"/>
        <v>363</v>
      </c>
      <c r="J321" s="11">
        <f t="shared" ca="1" si="40"/>
        <v>332</v>
      </c>
      <c r="K321" s="11">
        <f t="shared" ca="1" si="40"/>
        <v>558</v>
      </c>
      <c r="L321" s="11">
        <f t="shared" ca="1" si="40"/>
        <v>669</v>
      </c>
      <c r="M321" s="11">
        <f t="shared" ca="1" si="40"/>
        <v>758</v>
      </c>
      <c r="N321" s="11">
        <f t="shared" ca="1" si="40"/>
        <v>693</v>
      </c>
      <c r="O321" s="11">
        <f t="shared" ca="1" si="40"/>
        <v>255</v>
      </c>
      <c r="P321" s="11">
        <f t="shared" ca="1" si="40"/>
        <v>55</v>
      </c>
      <c r="Q321" s="11">
        <f t="shared" ca="1" si="40"/>
        <v>-31</v>
      </c>
      <c r="R321" s="11">
        <f t="shared" ca="1" si="40"/>
        <v>58</v>
      </c>
      <c r="S321" s="11">
        <f t="shared" ca="1" si="40"/>
        <v>537</v>
      </c>
      <c r="T321" s="11">
        <f t="shared" ca="1" si="40"/>
        <v>-46</v>
      </c>
      <c r="U321" s="11">
        <f ca="1">IF($B$9=1,AVERAGE(Tabla1[[#This Row],[OCT]:[DIC]]),IF($B$9=2,AVERAGE(Tabla1[[#This Row],[JUL]:[DIC]]),AVERAGE(Tabla1[[#This Row],[ENE]:[DIC]])))</f>
        <v>183</v>
      </c>
      <c r="V321" s="11">
        <f ca="1">+Tabla1[[#This Row],[PROMEDIO VENTA (UNDS)]]/30</f>
        <v>6.1</v>
      </c>
      <c r="W321" s="11">
        <f ca="1">+Tabla1[[#This Row],[VENTA POR DÍA]]*Tabla1[[#This Row],[LEAD TIME (Días)]]</f>
        <v>67.099999999999994</v>
      </c>
      <c r="X321" s="11" t="str">
        <f>IF(Tabla1[[#This Row],[ABC]]="C","A PEDIDO","STOCK")</f>
        <v>A PEDIDO</v>
      </c>
      <c r="Y321" s="11">
        <f>IF(Tabla1[[#This Row],[ABC]]="C",0,ROUNDUP(VLOOKUP(Tabla1[[#This Row],[ABC]],$F$11:$J$12,MATCH(Y$15,$F$10:$J$10,0),0)*Tabla1[[#This Row],[VENTA POR DÍA]],0))</f>
        <v>0</v>
      </c>
      <c r="Z321" s="11">
        <f>IF(Tabla1[[#This Row],[ABC]]="C",0,ROUNDUP(VLOOKUP(Tabla1[[#This Row],[ABC]],$F$11:$J$12,MATCH(Z$15,$F$10:$J$10,0),0)*Tabla1[[#This Row],[VENTA POR DÍA]],0))</f>
        <v>0</v>
      </c>
    </row>
    <row r="322" spans="2:26" x14ac:dyDescent="0.2">
      <c r="B322" s="2">
        <v>367979</v>
      </c>
      <c r="C322" s="2" t="s">
        <v>728</v>
      </c>
      <c r="D322" s="2" t="s">
        <v>5</v>
      </c>
      <c r="E322" s="3" t="s">
        <v>6</v>
      </c>
      <c r="F322" s="16">
        <f t="shared" ca="1" si="34"/>
        <v>12</v>
      </c>
      <c r="G322" s="17">
        <f t="shared" ca="1" si="35"/>
        <v>23</v>
      </c>
      <c r="H322" s="36" t="str">
        <f>IFERROR(VLOOKUP(Tabla1[[#This Row],[COD PRODUCTO]],Tabla13[#All],9,0),"C")</f>
        <v>B</v>
      </c>
      <c r="I322" s="11">
        <f t="shared" ca="1" si="40"/>
        <v>464</v>
      </c>
      <c r="J322" s="11">
        <f t="shared" ca="1" si="40"/>
        <v>781</v>
      </c>
      <c r="K322" s="11">
        <f t="shared" ca="1" si="40"/>
        <v>-52</v>
      </c>
      <c r="L322" s="11">
        <f t="shared" ca="1" si="40"/>
        <v>-69</v>
      </c>
      <c r="M322" s="11">
        <f t="shared" ca="1" si="40"/>
        <v>-14</v>
      </c>
      <c r="N322" s="11">
        <f t="shared" ca="1" si="40"/>
        <v>267</v>
      </c>
      <c r="O322" s="11">
        <f t="shared" ca="1" si="40"/>
        <v>658</v>
      </c>
      <c r="P322" s="11">
        <f t="shared" ca="1" si="40"/>
        <v>554</v>
      </c>
      <c r="Q322" s="11">
        <f t="shared" ca="1" si="40"/>
        <v>693</v>
      </c>
      <c r="R322" s="11">
        <f t="shared" ca="1" si="40"/>
        <v>139</v>
      </c>
      <c r="S322" s="11">
        <f t="shared" ca="1" si="40"/>
        <v>91</v>
      </c>
      <c r="T322" s="11">
        <f t="shared" ca="1" si="40"/>
        <v>62</v>
      </c>
      <c r="U322" s="11">
        <f ca="1">IF($B$9=1,AVERAGE(Tabla1[[#This Row],[OCT]:[DIC]]),IF($B$9=2,AVERAGE(Tabla1[[#This Row],[JUL]:[DIC]]),AVERAGE(Tabla1[[#This Row],[ENE]:[DIC]])))</f>
        <v>97.333333333333329</v>
      </c>
      <c r="V322" s="11">
        <f ca="1">+Tabla1[[#This Row],[PROMEDIO VENTA (UNDS)]]/30</f>
        <v>3.2444444444444445</v>
      </c>
      <c r="W322" s="11">
        <f ca="1">+Tabla1[[#This Row],[VENTA POR DÍA]]*Tabla1[[#This Row],[LEAD TIME (Días)]]</f>
        <v>74.62222222222222</v>
      </c>
      <c r="X322" s="11" t="str">
        <f>IF(Tabla1[[#This Row],[ABC]]="C","A PEDIDO","STOCK")</f>
        <v>STOCK</v>
      </c>
      <c r="Y322" s="11">
        <f ca="1">IF(Tabla1[[#This Row],[ABC]]="C",0,ROUNDUP(VLOOKUP(Tabla1[[#This Row],[ABC]],$F$11:$J$12,MATCH(Y$15,$F$10:$J$10,0),0)*Tabla1[[#This Row],[VENTA POR DÍA]],0))</f>
        <v>31</v>
      </c>
      <c r="Z322" s="11">
        <f ca="1">IF(Tabla1[[#This Row],[ABC]]="C",0,ROUNDUP(VLOOKUP(Tabla1[[#This Row],[ABC]],$F$11:$J$12,MATCH(Z$15,$F$10:$J$10,0),0)*Tabla1[[#This Row],[VENTA POR DÍA]],0))</f>
        <v>74</v>
      </c>
    </row>
    <row r="323" spans="2:26" x14ac:dyDescent="0.2">
      <c r="B323" s="2">
        <v>367861</v>
      </c>
      <c r="C323" s="2" t="s">
        <v>733</v>
      </c>
      <c r="D323" s="2" t="s">
        <v>5</v>
      </c>
      <c r="E323" s="3" t="s">
        <v>6</v>
      </c>
      <c r="F323" s="16">
        <f t="shared" ca="1" si="34"/>
        <v>15</v>
      </c>
      <c r="G323" s="17">
        <f t="shared" ca="1" si="35"/>
        <v>29</v>
      </c>
      <c r="H323" s="36" t="str">
        <f>IFERROR(VLOOKUP(Tabla1[[#This Row],[COD PRODUCTO]],Tabla13[#All],9,0),"C")</f>
        <v>A</v>
      </c>
      <c r="I323" s="11">
        <f t="shared" ca="1" si="40"/>
        <v>-31</v>
      </c>
      <c r="J323" s="11">
        <f t="shared" ca="1" si="40"/>
        <v>615</v>
      </c>
      <c r="K323" s="11">
        <f t="shared" ca="1" si="40"/>
        <v>552</v>
      </c>
      <c r="L323" s="11">
        <f t="shared" ca="1" si="40"/>
        <v>636</v>
      </c>
      <c r="M323" s="11">
        <f t="shared" ca="1" si="40"/>
        <v>806</v>
      </c>
      <c r="N323" s="11">
        <f t="shared" ca="1" si="40"/>
        <v>344</v>
      </c>
      <c r="O323" s="11">
        <f t="shared" ca="1" si="40"/>
        <v>621</v>
      </c>
      <c r="P323" s="11">
        <f t="shared" ca="1" si="40"/>
        <v>565</v>
      </c>
      <c r="Q323" s="11">
        <f t="shared" ca="1" si="40"/>
        <v>329</v>
      </c>
      <c r="R323" s="11">
        <f t="shared" ca="1" si="40"/>
        <v>449</v>
      </c>
      <c r="S323" s="11">
        <f t="shared" ca="1" si="40"/>
        <v>-28</v>
      </c>
      <c r="T323" s="11">
        <f t="shared" ca="1" si="40"/>
        <v>50</v>
      </c>
      <c r="U323" s="11">
        <f ca="1">IF($B$9=1,AVERAGE(Tabla1[[#This Row],[OCT]:[DIC]]),IF($B$9=2,AVERAGE(Tabla1[[#This Row],[JUL]:[DIC]]),AVERAGE(Tabla1[[#This Row],[ENE]:[DIC]])))</f>
        <v>157</v>
      </c>
      <c r="V323" s="11">
        <f ca="1">+Tabla1[[#This Row],[PROMEDIO VENTA (UNDS)]]/30</f>
        <v>5.2333333333333334</v>
      </c>
      <c r="W323" s="11">
        <f ca="1">+Tabla1[[#This Row],[VENTA POR DÍA]]*Tabla1[[#This Row],[LEAD TIME (Días)]]</f>
        <v>151.76666666666668</v>
      </c>
      <c r="X323" s="11" t="str">
        <f>IF(Tabla1[[#This Row],[ABC]]="C","A PEDIDO","STOCK")</f>
        <v>STOCK</v>
      </c>
      <c r="Y323" s="11">
        <f ca="1">IF(Tabla1[[#This Row],[ABC]]="C",0,ROUNDUP(VLOOKUP(Tabla1[[#This Row],[ABC]],$F$11:$J$12,MATCH(Y$15,$F$10:$J$10,0),0)*Tabla1[[#This Row],[VENTA POR DÍA]],0))</f>
        <v>16</v>
      </c>
      <c r="Z323" s="11">
        <f ca="1">IF(Tabla1[[#This Row],[ABC]]="C",0,ROUNDUP(VLOOKUP(Tabla1[[#This Row],[ABC]],$F$11:$J$12,MATCH(Z$15,$F$10:$J$10,0),0)*Tabla1[[#This Row],[VENTA POR DÍA]],0))</f>
        <v>153</v>
      </c>
    </row>
    <row r="324" spans="2:26" x14ac:dyDescent="0.2">
      <c r="B324" s="2">
        <v>347925</v>
      </c>
      <c r="C324" s="2" t="s">
        <v>734</v>
      </c>
      <c r="D324" s="2" t="s">
        <v>5</v>
      </c>
      <c r="E324" s="3" t="s">
        <v>6</v>
      </c>
      <c r="F324" s="16">
        <f t="shared" ca="1" si="34"/>
        <v>6</v>
      </c>
      <c r="G324" s="17">
        <f t="shared" ca="1" si="35"/>
        <v>4</v>
      </c>
      <c r="H324" s="36" t="str">
        <f>IFERROR(VLOOKUP(Tabla1[[#This Row],[COD PRODUCTO]],Tabla13[#All],9,0),"C")</f>
        <v>C</v>
      </c>
      <c r="I324" s="11">
        <f t="shared" ca="1" si="40"/>
        <v>987</v>
      </c>
      <c r="J324" s="11">
        <f t="shared" ca="1" si="40"/>
        <v>907</v>
      </c>
      <c r="K324" s="11">
        <f t="shared" ca="1" si="40"/>
        <v>68</v>
      </c>
      <c r="L324" s="11">
        <f t="shared" ca="1" si="40"/>
        <v>185</v>
      </c>
      <c r="M324" s="11">
        <f t="shared" ca="1" si="40"/>
        <v>357</v>
      </c>
      <c r="N324" s="11">
        <f t="shared" ca="1" si="40"/>
        <v>50</v>
      </c>
      <c r="O324" s="11">
        <f t="shared" ca="1" si="40"/>
        <v>642</v>
      </c>
      <c r="P324" s="11">
        <f t="shared" ca="1" si="40"/>
        <v>977</v>
      </c>
      <c r="Q324" s="11">
        <f t="shared" ca="1" si="40"/>
        <v>102</v>
      </c>
      <c r="R324" s="11">
        <f t="shared" ca="1" si="40"/>
        <v>781</v>
      </c>
      <c r="S324" s="11">
        <f t="shared" ca="1" si="40"/>
        <v>831</v>
      </c>
      <c r="T324" s="11">
        <f t="shared" ca="1" si="40"/>
        <v>861</v>
      </c>
      <c r="U324" s="11">
        <f ca="1">IF($B$9=1,AVERAGE(Tabla1[[#This Row],[OCT]:[DIC]]),IF($B$9=2,AVERAGE(Tabla1[[#This Row],[JUL]:[DIC]]),AVERAGE(Tabla1[[#This Row],[ENE]:[DIC]])))</f>
        <v>824.33333333333337</v>
      </c>
      <c r="V324" s="11">
        <f ca="1">+Tabla1[[#This Row],[PROMEDIO VENTA (UNDS)]]/30</f>
        <v>27.477777777777778</v>
      </c>
      <c r="W324" s="11">
        <f ca="1">+Tabla1[[#This Row],[VENTA POR DÍA]]*Tabla1[[#This Row],[LEAD TIME (Días)]]</f>
        <v>109.91111111111111</v>
      </c>
      <c r="X324" s="11" t="str">
        <f>IF(Tabla1[[#This Row],[ABC]]="C","A PEDIDO","STOCK")</f>
        <v>A PEDIDO</v>
      </c>
      <c r="Y324" s="11">
        <f>IF(Tabla1[[#This Row],[ABC]]="C",0,ROUNDUP(VLOOKUP(Tabla1[[#This Row],[ABC]],$F$11:$J$12,MATCH(Y$15,$F$10:$J$10,0),0)*Tabla1[[#This Row],[VENTA POR DÍA]],0))</f>
        <v>0</v>
      </c>
      <c r="Z324" s="11">
        <f>IF(Tabla1[[#This Row],[ABC]]="C",0,ROUNDUP(VLOOKUP(Tabla1[[#This Row],[ABC]],$F$11:$J$12,MATCH(Z$15,$F$10:$J$10,0),0)*Tabla1[[#This Row],[VENTA POR DÍA]],0))</f>
        <v>0</v>
      </c>
    </row>
    <row r="325" spans="2:26" x14ac:dyDescent="0.2">
      <c r="B325" s="2">
        <v>348438</v>
      </c>
      <c r="C325" s="2" t="s">
        <v>96</v>
      </c>
      <c r="D325" s="2" t="s">
        <v>5</v>
      </c>
      <c r="E325" s="3" t="s">
        <v>6</v>
      </c>
      <c r="F325" s="16">
        <f t="shared" ca="1" si="34"/>
        <v>27</v>
      </c>
      <c r="G325" s="17">
        <f t="shared" ca="1" si="35"/>
        <v>3</v>
      </c>
      <c r="H325" s="36" t="str">
        <f>IFERROR(VLOOKUP(Tabla1[[#This Row],[COD PRODUCTO]],Tabla13[#All],9,0),"C")</f>
        <v>C</v>
      </c>
      <c r="I325" s="11">
        <f t="shared" ca="1" si="40"/>
        <v>111</v>
      </c>
      <c r="J325" s="11">
        <f t="shared" ca="1" si="40"/>
        <v>250</v>
      </c>
      <c r="K325" s="11">
        <f t="shared" ca="1" si="40"/>
        <v>5</v>
      </c>
      <c r="L325" s="11">
        <f t="shared" ca="1" si="40"/>
        <v>-20</v>
      </c>
      <c r="M325" s="11">
        <f t="shared" ca="1" si="40"/>
        <v>510</v>
      </c>
      <c r="N325" s="11">
        <f t="shared" ca="1" si="40"/>
        <v>124</v>
      </c>
      <c r="O325" s="11">
        <f t="shared" ca="1" si="40"/>
        <v>233</v>
      </c>
      <c r="P325" s="11">
        <f t="shared" ca="1" si="40"/>
        <v>304</v>
      </c>
      <c r="Q325" s="11">
        <f t="shared" ca="1" si="40"/>
        <v>574</v>
      </c>
      <c r="R325" s="11">
        <f t="shared" ca="1" si="40"/>
        <v>658</v>
      </c>
      <c r="S325" s="11">
        <f t="shared" ca="1" si="40"/>
        <v>282</v>
      </c>
      <c r="T325" s="11">
        <f t="shared" ca="1" si="40"/>
        <v>-2</v>
      </c>
      <c r="U325" s="11">
        <f ca="1">IF($B$9=1,AVERAGE(Tabla1[[#This Row],[OCT]:[DIC]]),IF($B$9=2,AVERAGE(Tabla1[[#This Row],[JUL]:[DIC]]),AVERAGE(Tabla1[[#This Row],[ENE]:[DIC]])))</f>
        <v>312.66666666666669</v>
      </c>
      <c r="V325" s="11">
        <f ca="1">+Tabla1[[#This Row],[PROMEDIO VENTA (UNDS)]]/30</f>
        <v>10.422222222222222</v>
      </c>
      <c r="W325" s="11">
        <f ca="1">+Tabla1[[#This Row],[VENTA POR DÍA]]*Tabla1[[#This Row],[LEAD TIME (Días)]]</f>
        <v>31.266666666666666</v>
      </c>
      <c r="X325" s="11" t="str">
        <f>IF(Tabla1[[#This Row],[ABC]]="C","A PEDIDO","STOCK")</f>
        <v>A PEDIDO</v>
      </c>
      <c r="Y325" s="11">
        <f>IF(Tabla1[[#This Row],[ABC]]="C",0,ROUNDUP(VLOOKUP(Tabla1[[#This Row],[ABC]],$F$11:$J$12,MATCH(Y$15,$F$10:$J$10,0),0)*Tabla1[[#This Row],[VENTA POR DÍA]],0))</f>
        <v>0</v>
      </c>
      <c r="Z325" s="11">
        <f>IF(Tabla1[[#This Row],[ABC]]="C",0,ROUNDUP(VLOOKUP(Tabla1[[#This Row],[ABC]],$F$11:$J$12,MATCH(Z$15,$F$10:$J$10,0),0)*Tabla1[[#This Row],[VENTA POR DÍA]],0))</f>
        <v>0</v>
      </c>
    </row>
    <row r="326" spans="2:26" x14ac:dyDescent="0.2">
      <c r="B326" s="2">
        <v>367826</v>
      </c>
      <c r="C326" s="2" t="s">
        <v>749</v>
      </c>
      <c r="D326" s="2" t="s">
        <v>5</v>
      </c>
      <c r="E326" s="3" t="s">
        <v>6</v>
      </c>
      <c r="F326" s="16">
        <f t="shared" ca="1" si="34"/>
        <v>49</v>
      </c>
      <c r="G326" s="17">
        <f t="shared" ca="1" si="35"/>
        <v>10</v>
      </c>
      <c r="H326" s="36" t="str">
        <f>IFERROR(VLOOKUP(Tabla1[[#This Row],[COD PRODUCTO]],Tabla13[#All],9,0),"C")</f>
        <v>A</v>
      </c>
      <c r="I326" s="11">
        <f t="shared" ref="I326:T335" ca="1" si="41">RANDBETWEEN(-100,1000)</f>
        <v>332</v>
      </c>
      <c r="J326" s="11">
        <f t="shared" ca="1" si="41"/>
        <v>237</v>
      </c>
      <c r="K326" s="11">
        <f t="shared" ca="1" si="41"/>
        <v>588</v>
      </c>
      <c r="L326" s="11">
        <f t="shared" ca="1" si="41"/>
        <v>609</v>
      </c>
      <c r="M326" s="11">
        <f t="shared" ca="1" si="41"/>
        <v>428</v>
      </c>
      <c r="N326" s="11">
        <f t="shared" ca="1" si="41"/>
        <v>99</v>
      </c>
      <c r="O326" s="11">
        <f t="shared" ca="1" si="41"/>
        <v>397</v>
      </c>
      <c r="P326" s="11">
        <f t="shared" ca="1" si="41"/>
        <v>22</v>
      </c>
      <c r="Q326" s="11">
        <f t="shared" ca="1" si="41"/>
        <v>42</v>
      </c>
      <c r="R326" s="11">
        <f t="shared" ca="1" si="41"/>
        <v>435</v>
      </c>
      <c r="S326" s="11">
        <f t="shared" ca="1" si="41"/>
        <v>513</v>
      </c>
      <c r="T326" s="11">
        <f t="shared" ca="1" si="41"/>
        <v>716</v>
      </c>
      <c r="U326" s="11">
        <f ca="1">IF($B$9=1,AVERAGE(Tabla1[[#This Row],[OCT]:[DIC]]),IF($B$9=2,AVERAGE(Tabla1[[#This Row],[JUL]:[DIC]]),AVERAGE(Tabla1[[#This Row],[ENE]:[DIC]])))</f>
        <v>554.66666666666663</v>
      </c>
      <c r="V326" s="11">
        <f ca="1">+Tabla1[[#This Row],[PROMEDIO VENTA (UNDS)]]/30</f>
        <v>18.488888888888887</v>
      </c>
      <c r="W326" s="11">
        <f ca="1">+Tabla1[[#This Row],[VENTA POR DÍA]]*Tabla1[[#This Row],[LEAD TIME (Días)]]</f>
        <v>184.88888888888886</v>
      </c>
      <c r="X326" s="11" t="str">
        <f>IF(Tabla1[[#This Row],[ABC]]="C","A PEDIDO","STOCK")</f>
        <v>STOCK</v>
      </c>
      <c r="Y326" s="11">
        <f ca="1">IF(Tabla1[[#This Row],[ABC]]="C",0,ROUNDUP(VLOOKUP(Tabla1[[#This Row],[ABC]],$F$11:$J$12,MATCH(Y$15,$F$10:$J$10,0),0)*Tabla1[[#This Row],[VENTA POR DÍA]],0))</f>
        <v>55</v>
      </c>
      <c r="Z326" s="11">
        <f ca="1">IF(Tabla1[[#This Row],[ABC]]="C",0,ROUNDUP(VLOOKUP(Tabla1[[#This Row],[ABC]],$F$11:$J$12,MATCH(Z$15,$F$10:$J$10,0),0)*Tabla1[[#This Row],[VENTA POR DÍA]],0))</f>
        <v>540</v>
      </c>
    </row>
    <row r="327" spans="2:26" x14ac:dyDescent="0.2">
      <c r="B327" s="2">
        <v>367834</v>
      </c>
      <c r="C327" s="2" t="s">
        <v>750</v>
      </c>
      <c r="D327" s="2" t="s">
        <v>5</v>
      </c>
      <c r="E327" s="3" t="s">
        <v>6</v>
      </c>
      <c r="F327" s="16">
        <f t="shared" ca="1" si="34"/>
        <v>37</v>
      </c>
      <c r="G327" s="17">
        <f t="shared" ca="1" si="35"/>
        <v>18</v>
      </c>
      <c r="H327" s="36" t="str">
        <f>IFERROR(VLOOKUP(Tabla1[[#This Row],[COD PRODUCTO]],Tabla13[#All],9,0),"C")</f>
        <v>A</v>
      </c>
      <c r="I327" s="11">
        <f t="shared" ca="1" si="41"/>
        <v>392</v>
      </c>
      <c r="J327" s="11">
        <f t="shared" ca="1" si="41"/>
        <v>490</v>
      </c>
      <c r="K327" s="11">
        <f t="shared" ca="1" si="41"/>
        <v>820</v>
      </c>
      <c r="L327" s="11">
        <f t="shared" ca="1" si="41"/>
        <v>511</v>
      </c>
      <c r="M327" s="11">
        <f t="shared" ca="1" si="41"/>
        <v>674</v>
      </c>
      <c r="N327" s="11">
        <f t="shared" ca="1" si="41"/>
        <v>784</v>
      </c>
      <c r="O327" s="11">
        <f t="shared" ca="1" si="41"/>
        <v>641</v>
      </c>
      <c r="P327" s="11">
        <f t="shared" ca="1" si="41"/>
        <v>334</v>
      </c>
      <c r="Q327" s="11">
        <f t="shared" ca="1" si="41"/>
        <v>102</v>
      </c>
      <c r="R327" s="11">
        <f t="shared" ca="1" si="41"/>
        <v>-63</v>
      </c>
      <c r="S327" s="11">
        <f t="shared" ca="1" si="41"/>
        <v>-13</v>
      </c>
      <c r="T327" s="11">
        <f t="shared" ca="1" si="41"/>
        <v>867</v>
      </c>
      <c r="U327" s="11">
        <f ca="1">IF($B$9=1,AVERAGE(Tabla1[[#This Row],[OCT]:[DIC]]),IF($B$9=2,AVERAGE(Tabla1[[#This Row],[JUL]:[DIC]]),AVERAGE(Tabla1[[#This Row],[ENE]:[DIC]])))</f>
        <v>263.66666666666669</v>
      </c>
      <c r="V327" s="11">
        <f ca="1">+Tabla1[[#This Row],[PROMEDIO VENTA (UNDS)]]/30</f>
        <v>8.7888888888888896</v>
      </c>
      <c r="W327" s="11">
        <f ca="1">+Tabla1[[#This Row],[VENTA POR DÍA]]*Tabla1[[#This Row],[LEAD TIME (Días)]]</f>
        <v>158.20000000000002</v>
      </c>
      <c r="X327" s="11" t="str">
        <f>IF(Tabla1[[#This Row],[ABC]]="C","A PEDIDO","STOCK")</f>
        <v>STOCK</v>
      </c>
      <c r="Y327" s="11">
        <f ca="1">IF(Tabla1[[#This Row],[ABC]]="C",0,ROUNDUP(VLOOKUP(Tabla1[[#This Row],[ABC]],$F$11:$J$12,MATCH(Y$15,$F$10:$J$10,0),0)*Tabla1[[#This Row],[VENTA POR DÍA]],0))</f>
        <v>27</v>
      </c>
      <c r="Z327" s="11">
        <f ca="1">IF(Tabla1[[#This Row],[ABC]]="C",0,ROUNDUP(VLOOKUP(Tabla1[[#This Row],[ABC]],$F$11:$J$12,MATCH(Z$15,$F$10:$J$10,0),0)*Tabla1[[#This Row],[VENTA POR DÍA]],0))</f>
        <v>257</v>
      </c>
    </row>
    <row r="328" spans="2:26" x14ac:dyDescent="0.2">
      <c r="B328" s="2">
        <v>367835</v>
      </c>
      <c r="C328" s="2" t="s">
        <v>751</v>
      </c>
      <c r="D328" s="2" t="s">
        <v>5</v>
      </c>
      <c r="E328" s="3" t="s">
        <v>6</v>
      </c>
      <c r="F328" s="16">
        <f t="shared" ca="1" si="34"/>
        <v>17</v>
      </c>
      <c r="G328" s="17">
        <f t="shared" ca="1" si="35"/>
        <v>26</v>
      </c>
      <c r="H328" s="36" t="str">
        <f>IFERROR(VLOOKUP(Tabla1[[#This Row],[COD PRODUCTO]],Tabla13[#All],9,0),"C")</f>
        <v>A</v>
      </c>
      <c r="I328" s="11">
        <f t="shared" ca="1" si="41"/>
        <v>116</v>
      </c>
      <c r="J328" s="11">
        <f t="shared" ca="1" si="41"/>
        <v>562</v>
      </c>
      <c r="K328" s="11">
        <f t="shared" ca="1" si="41"/>
        <v>695</v>
      </c>
      <c r="L328" s="11">
        <f t="shared" ca="1" si="41"/>
        <v>935</v>
      </c>
      <c r="M328" s="11">
        <f t="shared" ca="1" si="41"/>
        <v>292</v>
      </c>
      <c r="N328" s="11">
        <f t="shared" ca="1" si="41"/>
        <v>547</v>
      </c>
      <c r="O328" s="11">
        <f t="shared" ca="1" si="41"/>
        <v>673</v>
      </c>
      <c r="P328" s="11">
        <f t="shared" ca="1" si="41"/>
        <v>134</v>
      </c>
      <c r="Q328" s="11">
        <f t="shared" ca="1" si="41"/>
        <v>582</v>
      </c>
      <c r="R328" s="11">
        <f t="shared" ca="1" si="41"/>
        <v>205</v>
      </c>
      <c r="S328" s="11">
        <f t="shared" ca="1" si="41"/>
        <v>662</v>
      </c>
      <c r="T328" s="11">
        <f t="shared" ca="1" si="41"/>
        <v>393</v>
      </c>
      <c r="U328" s="11">
        <f ca="1">IF($B$9=1,AVERAGE(Tabla1[[#This Row],[OCT]:[DIC]]),IF($B$9=2,AVERAGE(Tabla1[[#This Row],[JUL]:[DIC]]),AVERAGE(Tabla1[[#This Row],[ENE]:[DIC]])))</f>
        <v>420</v>
      </c>
      <c r="V328" s="11">
        <f ca="1">+Tabla1[[#This Row],[PROMEDIO VENTA (UNDS)]]/30</f>
        <v>14</v>
      </c>
      <c r="W328" s="11">
        <f ca="1">+Tabla1[[#This Row],[VENTA POR DÍA]]*Tabla1[[#This Row],[LEAD TIME (Días)]]</f>
        <v>364</v>
      </c>
      <c r="X328" s="11" t="str">
        <f>IF(Tabla1[[#This Row],[ABC]]="C","A PEDIDO","STOCK")</f>
        <v>STOCK</v>
      </c>
      <c r="Y328" s="11">
        <f ca="1">IF(Tabla1[[#This Row],[ABC]]="C",0,ROUNDUP(VLOOKUP(Tabla1[[#This Row],[ABC]],$F$11:$J$12,MATCH(Y$15,$F$10:$J$10,0),0)*Tabla1[[#This Row],[VENTA POR DÍA]],0))</f>
        <v>42</v>
      </c>
      <c r="Z328" s="11">
        <f ca="1">IF(Tabla1[[#This Row],[ABC]]="C",0,ROUNDUP(VLOOKUP(Tabla1[[#This Row],[ABC]],$F$11:$J$12,MATCH(Z$15,$F$10:$J$10,0),0)*Tabla1[[#This Row],[VENTA POR DÍA]],0))</f>
        <v>409</v>
      </c>
    </row>
    <row r="329" spans="2:26" x14ac:dyDescent="0.2">
      <c r="B329" s="2">
        <v>367827</v>
      </c>
      <c r="C329" s="2" t="s">
        <v>752</v>
      </c>
      <c r="D329" s="2" t="s">
        <v>5</v>
      </c>
      <c r="E329" s="3" t="s">
        <v>6</v>
      </c>
      <c r="F329" s="16">
        <f t="shared" ca="1" si="34"/>
        <v>34</v>
      </c>
      <c r="G329" s="17">
        <f t="shared" ca="1" si="35"/>
        <v>17</v>
      </c>
      <c r="H329" s="36" t="str">
        <f>IFERROR(VLOOKUP(Tabla1[[#This Row],[COD PRODUCTO]],Tabla13[#All],9,0),"C")</f>
        <v>A</v>
      </c>
      <c r="I329" s="11">
        <f t="shared" ca="1" si="41"/>
        <v>613</v>
      </c>
      <c r="J329" s="11">
        <f t="shared" ca="1" si="41"/>
        <v>752</v>
      </c>
      <c r="K329" s="11">
        <f t="shared" ca="1" si="41"/>
        <v>737</v>
      </c>
      <c r="L329" s="11">
        <f t="shared" ca="1" si="41"/>
        <v>335</v>
      </c>
      <c r="M329" s="11">
        <f t="shared" ca="1" si="41"/>
        <v>917</v>
      </c>
      <c r="N329" s="11">
        <f t="shared" ca="1" si="41"/>
        <v>594</v>
      </c>
      <c r="O329" s="11">
        <f t="shared" ca="1" si="41"/>
        <v>513</v>
      </c>
      <c r="P329" s="11">
        <f t="shared" ca="1" si="41"/>
        <v>467</v>
      </c>
      <c r="Q329" s="11">
        <f t="shared" ca="1" si="41"/>
        <v>431</v>
      </c>
      <c r="R329" s="11">
        <f t="shared" ca="1" si="41"/>
        <v>574</v>
      </c>
      <c r="S329" s="11">
        <f t="shared" ca="1" si="41"/>
        <v>439</v>
      </c>
      <c r="T329" s="11">
        <f t="shared" ca="1" si="41"/>
        <v>509</v>
      </c>
      <c r="U329" s="11">
        <f ca="1">IF($B$9=1,AVERAGE(Tabla1[[#This Row],[OCT]:[DIC]]),IF($B$9=2,AVERAGE(Tabla1[[#This Row],[JUL]:[DIC]]),AVERAGE(Tabla1[[#This Row],[ENE]:[DIC]])))</f>
        <v>507.33333333333331</v>
      </c>
      <c r="V329" s="11">
        <f ca="1">+Tabla1[[#This Row],[PROMEDIO VENTA (UNDS)]]/30</f>
        <v>16.911111111111111</v>
      </c>
      <c r="W329" s="11">
        <f ca="1">+Tabla1[[#This Row],[VENTA POR DÍA]]*Tabla1[[#This Row],[LEAD TIME (Días)]]</f>
        <v>287.48888888888888</v>
      </c>
      <c r="X329" s="11" t="str">
        <f>IF(Tabla1[[#This Row],[ABC]]="C","A PEDIDO","STOCK")</f>
        <v>STOCK</v>
      </c>
      <c r="Y329" s="11">
        <f ca="1">IF(Tabla1[[#This Row],[ABC]]="C",0,ROUNDUP(VLOOKUP(Tabla1[[#This Row],[ABC]],$F$11:$J$12,MATCH(Y$15,$F$10:$J$10,0),0)*Tabla1[[#This Row],[VENTA POR DÍA]],0))</f>
        <v>51</v>
      </c>
      <c r="Z329" s="11">
        <f ca="1">IF(Tabla1[[#This Row],[ABC]]="C",0,ROUNDUP(VLOOKUP(Tabla1[[#This Row],[ABC]],$F$11:$J$12,MATCH(Z$15,$F$10:$J$10,0),0)*Tabla1[[#This Row],[VENTA POR DÍA]],0))</f>
        <v>494</v>
      </c>
    </row>
    <row r="330" spans="2:26" x14ac:dyDescent="0.2">
      <c r="B330" s="2">
        <v>348276</v>
      </c>
      <c r="C330" s="2" t="s">
        <v>753</v>
      </c>
      <c r="D330" s="2" t="s">
        <v>5</v>
      </c>
      <c r="E330" s="3" t="s">
        <v>6</v>
      </c>
      <c r="F330" s="16">
        <f t="shared" ca="1" si="34"/>
        <v>40</v>
      </c>
      <c r="G330" s="17">
        <f t="shared" ca="1" si="35"/>
        <v>10</v>
      </c>
      <c r="H330" s="36" t="str">
        <f>IFERROR(VLOOKUP(Tabla1[[#This Row],[COD PRODUCTO]],Tabla13[#All],9,0),"C")</f>
        <v>A</v>
      </c>
      <c r="I330" s="11">
        <f t="shared" ca="1" si="41"/>
        <v>459</v>
      </c>
      <c r="J330" s="11">
        <f t="shared" ca="1" si="41"/>
        <v>682</v>
      </c>
      <c r="K330" s="11">
        <f t="shared" ca="1" si="41"/>
        <v>328</v>
      </c>
      <c r="L330" s="11">
        <f t="shared" ca="1" si="41"/>
        <v>70</v>
      </c>
      <c r="M330" s="11">
        <f t="shared" ca="1" si="41"/>
        <v>353</v>
      </c>
      <c r="N330" s="11">
        <f t="shared" ca="1" si="41"/>
        <v>85</v>
      </c>
      <c r="O330" s="11">
        <f t="shared" ca="1" si="41"/>
        <v>18</v>
      </c>
      <c r="P330" s="11">
        <f t="shared" ca="1" si="41"/>
        <v>262</v>
      </c>
      <c r="Q330" s="11">
        <f t="shared" ca="1" si="41"/>
        <v>943</v>
      </c>
      <c r="R330" s="11">
        <f t="shared" ca="1" si="41"/>
        <v>80</v>
      </c>
      <c r="S330" s="11">
        <f t="shared" ca="1" si="41"/>
        <v>483</v>
      </c>
      <c r="T330" s="11">
        <f t="shared" ca="1" si="41"/>
        <v>537</v>
      </c>
      <c r="U330" s="11">
        <f ca="1">IF($B$9=1,AVERAGE(Tabla1[[#This Row],[OCT]:[DIC]]),IF($B$9=2,AVERAGE(Tabla1[[#This Row],[JUL]:[DIC]]),AVERAGE(Tabla1[[#This Row],[ENE]:[DIC]])))</f>
        <v>366.66666666666669</v>
      </c>
      <c r="V330" s="11">
        <f ca="1">+Tabla1[[#This Row],[PROMEDIO VENTA (UNDS)]]/30</f>
        <v>12.222222222222223</v>
      </c>
      <c r="W330" s="11">
        <f ca="1">+Tabla1[[#This Row],[VENTA POR DÍA]]*Tabla1[[#This Row],[LEAD TIME (Días)]]</f>
        <v>122.22222222222223</v>
      </c>
      <c r="X330" s="11" t="str">
        <f>IF(Tabla1[[#This Row],[ABC]]="C","A PEDIDO","STOCK")</f>
        <v>STOCK</v>
      </c>
      <c r="Y330" s="11">
        <f ca="1">IF(Tabla1[[#This Row],[ABC]]="C",0,ROUNDUP(VLOOKUP(Tabla1[[#This Row],[ABC]],$F$11:$J$12,MATCH(Y$15,$F$10:$J$10,0),0)*Tabla1[[#This Row],[VENTA POR DÍA]],0))</f>
        <v>37</v>
      </c>
      <c r="Z330" s="11">
        <f ca="1">IF(Tabla1[[#This Row],[ABC]]="C",0,ROUNDUP(VLOOKUP(Tabla1[[#This Row],[ABC]],$F$11:$J$12,MATCH(Z$15,$F$10:$J$10,0),0)*Tabla1[[#This Row],[VENTA POR DÍA]],0))</f>
        <v>357</v>
      </c>
    </row>
    <row r="331" spans="2:26" x14ac:dyDescent="0.2">
      <c r="B331" s="2">
        <v>362729</v>
      </c>
      <c r="C331" s="2" t="s">
        <v>757</v>
      </c>
      <c r="D331" s="2" t="s">
        <v>5</v>
      </c>
      <c r="E331" s="3" t="s">
        <v>6</v>
      </c>
      <c r="F331" s="16">
        <f t="shared" ca="1" si="34"/>
        <v>41</v>
      </c>
      <c r="G331" s="17">
        <f t="shared" ca="1" si="35"/>
        <v>16</v>
      </c>
      <c r="H331" s="36" t="str">
        <f>IFERROR(VLOOKUP(Tabla1[[#This Row],[COD PRODUCTO]],Tabla13[#All],9,0),"C")</f>
        <v>C</v>
      </c>
      <c r="I331" s="11">
        <f t="shared" ca="1" si="41"/>
        <v>492</v>
      </c>
      <c r="J331" s="11">
        <f t="shared" ca="1" si="41"/>
        <v>298</v>
      </c>
      <c r="K331" s="11">
        <f t="shared" ca="1" si="41"/>
        <v>311</v>
      </c>
      <c r="L331" s="11">
        <f t="shared" ca="1" si="41"/>
        <v>881</v>
      </c>
      <c r="M331" s="11">
        <f t="shared" ca="1" si="41"/>
        <v>825</v>
      </c>
      <c r="N331" s="11">
        <f t="shared" ca="1" si="41"/>
        <v>848</v>
      </c>
      <c r="O331" s="11">
        <f t="shared" ca="1" si="41"/>
        <v>815</v>
      </c>
      <c r="P331" s="11">
        <f t="shared" ca="1" si="41"/>
        <v>282</v>
      </c>
      <c r="Q331" s="11">
        <f t="shared" ca="1" si="41"/>
        <v>329</v>
      </c>
      <c r="R331" s="11">
        <f t="shared" ca="1" si="41"/>
        <v>345</v>
      </c>
      <c r="S331" s="11">
        <f t="shared" ca="1" si="41"/>
        <v>147</v>
      </c>
      <c r="T331" s="11">
        <f t="shared" ca="1" si="41"/>
        <v>617</v>
      </c>
      <c r="U331" s="11">
        <f ca="1">IF($B$9=1,AVERAGE(Tabla1[[#This Row],[OCT]:[DIC]]),IF($B$9=2,AVERAGE(Tabla1[[#This Row],[JUL]:[DIC]]),AVERAGE(Tabla1[[#This Row],[ENE]:[DIC]])))</f>
        <v>369.66666666666669</v>
      </c>
      <c r="V331" s="11">
        <f ca="1">+Tabla1[[#This Row],[PROMEDIO VENTA (UNDS)]]/30</f>
        <v>12.322222222222223</v>
      </c>
      <c r="W331" s="11">
        <f ca="1">+Tabla1[[#This Row],[VENTA POR DÍA]]*Tabla1[[#This Row],[LEAD TIME (Días)]]</f>
        <v>197.15555555555557</v>
      </c>
      <c r="X331" s="11" t="str">
        <f>IF(Tabla1[[#This Row],[ABC]]="C","A PEDIDO","STOCK")</f>
        <v>A PEDIDO</v>
      </c>
      <c r="Y331" s="11">
        <f>IF(Tabla1[[#This Row],[ABC]]="C",0,ROUNDUP(VLOOKUP(Tabla1[[#This Row],[ABC]],$F$11:$J$12,MATCH(Y$15,$F$10:$J$10,0),0)*Tabla1[[#This Row],[VENTA POR DÍA]],0))</f>
        <v>0</v>
      </c>
      <c r="Z331" s="11">
        <f>IF(Tabla1[[#This Row],[ABC]]="C",0,ROUNDUP(VLOOKUP(Tabla1[[#This Row],[ABC]],$F$11:$J$12,MATCH(Z$15,$F$10:$J$10,0),0)*Tabla1[[#This Row],[VENTA POR DÍA]],0))</f>
        <v>0</v>
      </c>
    </row>
    <row r="332" spans="2:26" x14ac:dyDescent="0.2">
      <c r="B332" s="2">
        <v>364398</v>
      </c>
      <c r="C332" s="2" t="s">
        <v>758</v>
      </c>
      <c r="D332" s="2" t="s">
        <v>5</v>
      </c>
      <c r="E332" s="3" t="s">
        <v>6</v>
      </c>
      <c r="F332" s="16">
        <f t="shared" ca="1" si="34"/>
        <v>28</v>
      </c>
      <c r="G332" s="17">
        <f t="shared" ca="1" si="35"/>
        <v>29</v>
      </c>
      <c r="H332" s="36" t="str">
        <f>IFERROR(VLOOKUP(Tabla1[[#This Row],[COD PRODUCTO]],Tabla13[#All],9,0),"C")</f>
        <v>A</v>
      </c>
      <c r="I332" s="11">
        <f t="shared" ca="1" si="41"/>
        <v>601</v>
      </c>
      <c r="J332" s="11">
        <f t="shared" ca="1" si="41"/>
        <v>-6</v>
      </c>
      <c r="K332" s="11">
        <f t="shared" ca="1" si="41"/>
        <v>425</v>
      </c>
      <c r="L332" s="11">
        <f t="shared" ca="1" si="41"/>
        <v>-57</v>
      </c>
      <c r="M332" s="11">
        <f t="shared" ca="1" si="41"/>
        <v>707</v>
      </c>
      <c r="N332" s="11">
        <f t="shared" ca="1" si="41"/>
        <v>451</v>
      </c>
      <c r="O332" s="11">
        <f t="shared" ca="1" si="41"/>
        <v>271</v>
      </c>
      <c r="P332" s="11">
        <f t="shared" ca="1" si="41"/>
        <v>192</v>
      </c>
      <c r="Q332" s="11">
        <f t="shared" ca="1" si="41"/>
        <v>-24</v>
      </c>
      <c r="R332" s="11">
        <f t="shared" ca="1" si="41"/>
        <v>899</v>
      </c>
      <c r="S332" s="11">
        <f t="shared" ca="1" si="41"/>
        <v>728</v>
      </c>
      <c r="T332" s="11">
        <f t="shared" ca="1" si="41"/>
        <v>254</v>
      </c>
      <c r="U332" s="11">
        <f ca="1">IF($B$9=1,AVERAGE(Tabla1[[#This Row],[OCT]:[DIC]]),IF($B$9=2,AVERAGE(Tabla1[[#This Row],[JUL]:[DIC]]),AVERAGE(Tabla1[[#This Row],[ENE]:[DIC]])))</f>
        <v>627</v>
      </c>
      <c r="V332" s="11">
        <f ca="1">+Tabla1[[#This Row],[PROMEDIO VENTA (UNDS)]]/30</f>
        <v>20.9</v>
      </c>
      <c r="W332" s="11">
        <f ca="1">+Tabla1[[#This Row],[VENTA POR DÍA]]*Tabla1[[#This Row],[LEAD TIME (Días)]]</f>
        <v>606.09999999999991</v>
      </c>
      <c r="X332" s="11" t="str">
        <f>IF(Tabla1[[#This Row],[ABC]]="C","A PEDIDO","STOCK")</f>
        <v>STOCK</v>
      </c>
      <c r="Y332" s="11">
        <f ca="1">IF(Tabla1[[#This Row],[ABC]]="C",0,ROUNDUP(VLOOKUP(Tabla1[[#This Row],[ABC]],$F$11:$J$12,MATCH(Y$15,$F$10:$J$10,0),0)*Tabla1[[#This Row],[VENTA POR DÍA]],0))</f>
        <v>63</v>
      </c>
      <c r="Z332" s="11">
        <f ca="1">IF(Tabla1[[#This Row],[ABC]]="C",0,ROUNDUP(VLOOKUP(Tabla1[[#This Row],[ABC]],$F$11:$J$12,MATCH(Z$15,$F$10:$J$10,0),0)*Tabla1[[#This Row],[VENTA POR DÍA]],0))</f>
        <v>610</v>
      </c>
    </row>
    <row r="333" spans="2:26" x14ac:dyDescent="0.2">
      <c r="B333" s="2">
        <v>362733</v>
      </c>
      <c r="C333" s="2" t="s">
        <v>759</v>
      </c>
      <c r="D333" s="2" t="s">
        <v>5</v>
      </c>
      <c r="E333" s="3" t="s">
        <v>6</v>
      </c>
      <c r="F333" s="16">
        <f t="shared" ca="1" si="34"/>
        <v>45</v>
      </c>
      <c r="G333" s="17">
        <f t="shared" ca="1" si="35"/>
        <v>15</v>
      </c>
      <c r="H333" s="36" t="str">
        <f>IFERROR(VLOOKUP(Tabla1[[#This Row],[COD PRODUCTO]],Tabla13[#All],9,0),"C")</f>
        <v>C</v>
      </c>
      <c r="I333" s="11">
        <f t="shared" ca="1" si="41"/>
        <v>223</v>
      </c>
      <c r="J333" s="11">
        <f t="shared" ca="1" si="41"/>
        <v>117</v>
      </c>
      <c r="K333" s="11">
        <f t="shared" ca="1" si="41"/>
        <v>279</v>
      </c>
      <c r="L333" s="11">
        <f t="shared" ca="1" si="41"/>
        <v>321</v>
      </c>
      <c r="M333" s="11">
        <f t="shared" ca="1" si="41"/>
        <v>668</v>
      </c>
      <c r="N333" s="11">
        <f t="shared" ca="1" si="41"/>
        <v>89</v>
      </c>
      <c r="O333" s="11">
        <f t="shared" ca="1" si="41"/>
        <v>130</v>
      </c>
      <c r="P333" s="11">
        <f t="shared" ca="1" si="41"/>
        <v>112</v>
      </c>
      <c r="Q333" s="11">
        <f t="shared" ca="1" si="41"/>
        <v>-57</v>
      </c>
      <c r="R333" s="11">
        <f t="shared" ca="1" si="41"/>
        <v>373</v>
      </c>
      <c r="S333" s="11">
        <f t="shared" ca="1" si="41"/>
        <v>593</v>
      </c>
      <c r="T333" s="11">
        <f t="shared" ca="1" si="41"/>
        <v>311</v>
      </c>
      <c r="U333" s="11">
        <f ca="1">IF($B$9=1,AVERAGE(Tabla1[[#This Row],[OCT]:[DIC]]),IF($B$9=2,AVERAGE(Tabla1[[#This Row],[JUL]:[DIC]]),AVERAGE(Tabla1[[#This Row],[ENE]:[DIC]])))</f>
        <v>425.66666666666669</v>
      </c>
      <c r="V333" s="11">
        <f ca="1">+Tabla1[[#This Row],[PROMEDIO VENTA (UNDS)]]/30</f>
        <v>14.18888888888889</v>
      </c>
      <c r="W333" s="11">
        <f ca="1">+Tabla1[[#This Row],[VENTA POR DÍA]]*Tabla1[[#This Row],[LEAD TIME (Días)]]</f>
        <v>212.83333333333334</v>
      </c>
      <c r="X333" s="11" t="str">
        <f>IF(Tabla1[[#This Row],[ABC]]="C","A PEDIDO","STOCK")</f>
        <v>A PEDIDO</v>
      </c>
      <c r="Y333" s="11">
        <f>IF(Tabla1[[#This Row],[ABC]]="C",0,ROUNDUP(VLOOKUP(Tabla1[[#This Row],[ABC]],$F$11:$J$12,MATCH(Y$15,$F$10:$J$10,0),0)*Tabla1[[#This Row],[VENTA POR DÍA]],0))</f>
        <v>0</v>
      </c>
      <c r="Z333" s="11">
        <f>IF(Tabla1[[#This Row],[ABC]]="C",0,ROUNDUP(VLOOKUP(Tabla1[[#This Row],[ABC]],$F$11:$J$12,MATCH(Z$15,$F$10:$J$10,0),0)*Tabla1[[#This Row],[VENTA POR DÍA]],0))</f>
        <v>0</v>
      </c>
    </row>
    <row r="334" spans="2:26" x14ac:dyDescent="0.2">
      <c r="B334" s="2">
        <v>367848</v>
      </c>
      <c r="C334" s="2" t="s">
        <v>763</v>
      </c>
      <c r="D334" s="2" t="s">
        <v>5</v>
      </c>
      <c r="E334" s="3" t="s">
        <v>6</v>
      </c>
      <c r="F334" s="16">
        <f t="shared" ca="1" si="34"/>
        <v>17</v>
      </c>
      <c r="G334" s="17">
        <f t="shared" ca="1" si="35"/>
        <v>15</v>
      </c>
      <c r="H334" s="36" t="str">
        <f>IFERROR(VLOOKUP(Tabla1[[#This Row],[COD PRODUCTO]],Tabla13[#All],9,0),"C")</f>
        <v>B</v>
      </c>
      <c r="I334" s="11">
        <f t="shared" ca="1" si="41"/>
        <v>128</v>
      </c>
      <c r="J334" s="11">
        <f t="shared" ca="1" si="41"/>
        <v>464</v>
      </c>
      <c r="K334" s="11">
        <f t="shared" ca="1" si="41"/>
        <v>550</v>
      </c>
      <c r="L334" s="11">
        <f t="shared" ca="1" si="41"/>
        <v>-81</v>
      </c>
      <c r="M334" s="11">
        <f t="shared" ca="1" si="41"/>
        <v>350</v>
      </c>
      <c r="N334" s="11">
        <f t="shared" ca="1" si="41"/>
        <v>248</v>
      </c>
      <c r="O334" s="11">
        <f t="shared" ca="1" si="41"/>
        <v>570</v>
      </c>
      <c r="P334" s="11">
        <f t="shared" ca="1" si="41"/>
        <v>824</v>
      </c>
      <c r="Q334" s="11">
        <f t="shared" ca="1" si="41"/>
        <v>896</v>
      </c>
      <c r="R334" s="11">
        <f t="shared" ca="1" si="41"/>
        <v>866</v>
      </c>
      <c r="S334" s="11">
        <f t="shared" ca="1" si="41"/>
        <v>836</v>
      </c>
      <c r="T334" s="11">
        <f t="shared" ca="1" si="41"/>
        <v>929</v>
      </c>
      <c r="U334" s="11">
        <f ca="1">IF($B$9=1,AVERAGE(Tabla1[[#This Row],[OCT]:[DIC]]),IF($B$9=2,AVERAGE(Tabla1[[#This Row],[JUL]:[DIC]]),AVERAGE(Tabla1[[#This Row],[ENE]:[DIC]])))</f>
        <v>877</v>
      </c>
      <c r="V334" s="11">
        <f ca="1">+Tabla1[[#This Row],[PROMEDIO VENTA (UNDS)]]/30</f>
        <v>29.233333333333334</v>
      </c>
      <c r="W334" s="11">
        <f ca="1">+Tabla1[[#This Row],[VENTA POR DÍA]]*Tabla1[[#This Row],[LEAD TIME (Días)]]</f>
        <v>438.5</v>
      </c>
      <c r="X334" s="11" t="str">
        <f>IF(Tabla1[[#This Row],[ABC]]="C","A PEDIDO","STOCK")</f>
        <v>STOCK</v>
      </c>
      <c r="Y334" s="11">
        <f ca="1">IF(Tabla1[[#This Row],[ABC]]="C",0,ROUNDUP(VLOOKUP(Tabla1[[#This Row],[ABC]],$F$11:$J$12,MATCH(Y$15,$F$10:$J$10,0),0)*Tabla1[[#This Row],[VENTA POR DÍA]],0))</f>
        <v>274</v>
      </c>
      <c r="Z334" s="11">
        <f ca="1">IF(Tabla1[[#This Row],[ABC]]="C",0,ROUNDUP(VLOOKUP(Tabla1[[#This Row],[ABC]],$F$11:$J$12,MATCH(Z$15,$F$10:$J$10,0),0)*Tabla1[[#This Row],[VENTA POR DÍA]],0))</f>
        <v>666</v>
      </c>
    </row>
    <row r="335" spans="2:26" x14ac:dyDescent="0.2">
      <c r="B335" s="2">
        <v>367834</v>
      </c>
      <c r="C335" s="2" t="s">
        <v>770</v>
      </c>
      <c r="D335" s="2" t="s">
        <v>5</v>
      </c>
      <c r="E335" s="3" t="s">
        <v>6</v>
      </c>
      <c r="F335" s="16">
        <f t="shared" ca="1" si="34"/>
        <v>46</v>
      </c>
      <c r="G335" s="17">
        <f t="shared" ca="1" si="35"/>
        <v>21</v>
      </c>
      <c r="H335" s="36" t="str">
        <f>IFERROR(VLOOKUP(Tabla1[[#This Row],[COD PRODUCTO]],Tabla13[#All],9,0),"C")</f>
        <v>A</v>
      </c>
      <c r="I335" s="11">
        <f t="shared" ca="1" si="41"/>
        <v>751</v>
      </c>
      <c r="J335" s="11">
        <f t="shared" ca="1" si="41"/>
        <v>482</v>
      </c>
      <c r="K335" s="11">
        <f t="shared" ca="1" si="41"/>
        <v>206</v>
      </c>
      <c r="L335" s="11">
        <f t="shared" ca="1" si="41"/>
        <v>420</v>
      </c>
      <c r="M335" s="11">
        <f t="shared" ca="1" si="41"/>
        <v>235</v>
      </c>
      <c r="N335" s="11">
        <f t="shared" ca="1" si="41"/>
        <v>965</v>
      </c>
      <c r="O335" s="11">
        <f t="shared" ca="1" si="41"/>
        <v>639</v>
      </c>
      <c r="P335" s="11">
        <f t="shared" ca="1" si="41"/>
        <v>282</v>
      </c>
      <c r="Q335" s="11">
        <f t="shared" ca="1" si="41"/>
        <v>561</v>
      </c>
      <c r="R335" s="11">
        <f t="shared" ca="1" si="41"/>
        <v>535</v>
      </c>
      <c r="S335" s="11">
        <f t="shared" ca="1" si="41"/>
        <v>810</v>
      </c>
      <c r="T335" s="11">
        <f t="shared" ca="1" si="41"/>
        <v>258</v>
      </c>
      <c r="U335" s="11">
        <f ca="1">IF($B$9=1,AVERAGE(Tabla1[[#This Row],[OCT]:[DIC]]),IF($B$9=2,AVERAGE(Tabla1[[#This Row],[JUL]:[DIC]]),AVERAGE(Tabla1[[#This Row],[ENE]:[DIC]])))</f>
        <v>534.33333333333337</v>
      </c>
      <c r="V335" s="11">
        <f ca="1">+Tabla1[[#This Row],[PROMEDIO VENTA (UNDS)]]/30</f>
        <v>17.811111111111114</v>
      </c>
      <c r="W335" s="11">
        <f ca="1">+Tabla1[[#This Row],[VENTA POR DÍA]]*Tabla1[[#This Row],[LEAD TIME (Días)]]</f>
        <v>374.03333333333336</v>
      </c>
      <c r="X335" s="11" t="str">
        <f>IF(Tabla1[[#This Row],[ABC]]="C","A PEDIDO","STOCK")</f>
        <v>STOCK</v>
      </c>
      <c r="Y335" s="11">
        <f ca="1">IF(Tabla1[[#This Row],[ABC]]="C",0,ROUNDUP(VLOOKUP(Tabla1[[#This Row],[ABC]],$F$11:$J$12,MATCH(Y$15,$F$10:$J$10,0),0)*Tabla1[[#This Row],[VENTA POR DÍA]],0))</f>
        <v>53</v>
      </c>
      <c r="Z335" s="11">
        <f ca="1">IF(Tabla1[[#This Row],[ABC]]="C",0,ROUNDUP(VLOOKUP(Tabla1[[#This Row],[ABC]],$F$11:$J$12,MATCH(Z$15,$F$10:$J$10,0),0)*Tabla1[[#This Row],[VENTA POR DÍA]],0))</f>
        <v>520</v>
      </c>
    </row>
    <row r="336" spans="2:26" x14ac:dyDescent="0.2">
      <c r="B336" s="2">
        <v>367835</v>
      </c>
      <c r="C336" s="2" t="s">
        <v>771</v>
      </c>
      <c r="D336" s="2" t="s">
        <v>5</v>
      </c>
      <c r="E336" s="3" t="s">
        <v>6</v>
      </c>
      <c r="F336" s="16">
        <f t="shared" ref="F336:F399" ca="1" si="42">RANDBETWEEN(5,50)</f>
        <v>48</v>
      </c>
      <c r="G336" s="17">
        <f t="shared" ref="G336:G399" ca="1" si="43">RANDBETWEEN(3,30)</f>
        <v>10</v>
      </c>
      <c r="H336" s="36" t="str">
        <f>IFERROR(VLOOKUP(Tabla1[[#This Row],[COD PRODUCTO]],Tabla13[#All],9,0),"C")</f>
        <v>A</v>
      </c>
      <c r="I336" s="11">
        <f t="shared" ref="I336:T345" ca="1" si="44">RANDBETWEEN(-100,1000)</f>
        <v>842</v>
      </c>
      <c r="J336" s="11">
        <f t="shared" ca="1" si="44"/>
        <v>26</v>
      </c>
      <c r="K336" s="11">
        <f t="shared" ca="1" si="44"/>
        <v>997</v>
      </c>
      <c r="L336" s="11">
        <f t="shared" ca="1" si="44"/>
        <v>-87</v>
      </c>
      <c r="M336" s="11">
        <f t="shared" ca="1" si="44"/>
        <v>96</v>
      </c>
      <c r="N336" s="11">
        <f t="shared" ca="1" si="44"/>
        <v>43</v>
      </c>
      <c r="O336" s="11">
        <f t="shared" ca="1" si="44"/>
        <v>843</v>
      </c>
      <c r="P336" s="11">
        <f t="shared" ca="1" si="44"/>
        <v>609</v>
      </c>
      <c r="Q336" s="11">
        <f t="shared" ca="1" si="44"/>
        <v>183</v>
      </c>
      <c r="R336" s="11">
        <f t="shared" ca="1" si="44"/>
        <v>28</v>
      </c>
      <c r="S336" s="11">
        <f t="shared" ca="1" si="44"/>
        <v>328</v>
      </c>
      <c r="T336" s="11">
        <f t="shared" ca="1" si="44"/>
        <v>662</v>
      </c>
      <c r="U336" s="11">
        <f ca="1">IF($B$9=1,AVERAGE(Tabla1[[#This Row],[OCT]:[DIC]]),IF($B$9=2,AVERAGE(Tabla1[[#This Row],[JUL]:[DIC]]),AVERAGE(Tabla1[[#This Row],[ENE]:[DIC]])))</f>
        <v>339.33333333333331</v>
      </c>
      <c r="V336" s="11">
        <f ca="1">+Tabla1[[#This Row],[PROMEDIO VENTA (UNDS)]]/30</f>
        <v>11.31111111111111</v>
      </c>
      <c r="W336" s="11">
        <f ca="1">+Tabla1[[#This Row],[VENTA POR DÍA]]*Tabla1[[#This Row],[LEAD TIME (Días)]]</f>
        <v>113.1111111111111</v>
      </c>
      <c r="X336" s="11" t="str">
        <f>IF(Tabla1[[#This Row],[ABC]]="C","A PEDIDO","STOCK")</f>
        <v>STOCK</v>
      </c>
      <c r="Y336" s="11">
        <f ca="1">IF(Tabla1[[#This Row],[ABC]]="C",0,ROUNDUP(VLOOKUP(Tabla1[[#This Row],[ABC]],$F$11:$J$12,MATCH(Y$15,$F$10:$J$10,0),0)*Tabla1[[#This Row],[VENTA POR DÍA]],0))</f>
        <v>34</v>
      </c>
      <c r="Z336" s="11">
        <f ca="1">IF(Tabla1[[#This Row],[ABC]]="C",0,ROUNDUP(VLOOKUP(Tabla1[[#This Row],[ABC]],$F$11:$J$12,MATCH(Z$15,$F$10:$J$10,0),0)*Tabla1[[#This Row],[VENTA POR DÍA]],0))</f>
        <v>331</v>
      </c>
    </row>
    <row r="337" spans="2:26" x14ac:dyDescent="0.2">
      <c r="B337" s="2">
        <v>348377</v>
      </c>
      <c r="C337" s="2" t="s">
        <v>772</v>
      </c>
      <c r="D337" s="2" t="s">
        <v>5</v>
      </c>
      <c r="E337" s="3" t="s">
        <v>6</v>
      </c>
      <c r="F337" s="16">
        <f t="shared" ca="1" si="42"/>
        <v>33</v>
      </c>
      <c r="G337" s="17">
        <f t="shared" ca="1" si="43"/>
        <v>9</v>
      </c>
      <c r="H337" s="36" t="str">
        <f>IFERROR(VLOOKUP(Tabla1[[#This Row],[COD PRODUCTO]],Tabla13[#All],9,0),"C")</f>
        <v>A</v>
      </c>
      <c r="I337" s="11">
        <f t="shared" ca="1" si="44"/>
        <v>24</v>
      </c>
      <c r="J337" s="11">
        <f t="shared" ca="1" si="44"/>
        <v>372</v>
      </c>
      <c r="K337" s="11">
        <f t="shared" ca="1" si="44"/>
        <v>866</v>
      </c>
      <c r="L337" s="11">
        <f t="shared" ca="1" si="44"/>
        <v>548</v>
      </c>
      <c r="M337" s="11">
        <f t="shared" ca="1" si="44"/>
        <v>-47</v>
      </c>
      <c r="N337" s="11">
        <f t="shared" ca="1" si="44"/>
        <v>688</v>
      </c>
      <c r="O337" s="11">
        <f t="shared" ca="1" si="44"/>
        <v>959</v>
      </c>
      <c r="P337" s="11">
        <f t="shared" ca="1" si="44"/>
        <v>777</v>
      </c>
      <c r="Q337" s="11">
        <f t="shared" ca="1" si="44"/>
        <v>212</v>
      </c>
      <c r="R337" s="11">
        <f t="shared" ca="1" si="44"/>
        <v>117</v>
      </c>
      <c r="S337" s="11">
        <f t="shared" ca="1" si="44"/>
        <v>824</v>
      </c>
      <c r="T337" s="11">
        <f t="shared" ca="1" si="44"/>
        <v>220</v>
      </c>
      <c r="U337" s="11">
        <f ca="1">IF($B$9=1,AVERAGE(Tabla1[[#This Row],[OCT]:[DIC]]),IF($B$9=2,AVERAGE(Tabla1[[#This Row],[JUL]:[DIC]]),AVERAGE(Tabla1[[#This Row],[ENE]:[DIC]])))</f>
        <v>387</v>
      </c>
      <c r="V337" s="11">
        <f ca="1">+Tabla1[[#This Row],[PROMEDIO VENTA (UNDS)]]/30</f>
        <v>12.9</v>
      </c>
      <c r="W337" s="11">
        <f ca="1">+Tabla1[[#This Row],[VENTA POR DÍA]]*Tabla1[[#This Row],[LEAD TIME (Días)]]</f>
        <v>116.10000000000001</v>
      </c>
      <c r="X337" s="11" t="str">
        <f>IF(Tabla1[[#This Row],[ABC]]="C","A PEDIDO","STOCK")</f>
        <v>STOCK</v>
      </c>
      <c r="Y337" s="11">
        <f ca="1">IF(Tabla1[[#This Row],[ABC]]="C",0,ROUNDUP(VLOOKUP(Tabla1[[#This Row],[ABC]],$F$11:$J$12,MATCH(Y$15,$F$10:$J$10,0),0)*Tabla1[[#This Row],[VENTA POR DÍA]],0))</f>
        <v>39</v>
      </c>
      <c r="Z337" s="11">
        <f ca="1">IF(Tabla1[[#This Row],[ABC]]="C",0,ROUNDUP(VLOOKUP(Tabla1[[#This Row],[ABC]],$F$11:$J$12,MATCH(Z$15,$F$10:$J$10,0),0)*Tabla1[[#This Row],[VENTA POR DÍA]],0))</f>
        <v>377</v>
      </c>
    </row>
    <row r="338" spans="2:26" x14ac:dyDescent="0.2">
      <c r="B338" s="2">
        <v>364398</v>
      </c>
      <c r="C338" s="2" t="s">
        <v>724</v>
      </c>
      <c r="D338" s="2" t="s">
        <v>5</v>
      </c>
      <c r="E338" s="3" t="s">
        <v>6</v>
      </c>
      <c r="F338" s="16">
        <f t="shared" ca="1" si="42"/>
        <v>45</v>
      </c>
      <c r="G338" s="17">
        <f t="shared" ca="1" si="43"/>
        <v>28</v>
      </c>
      <c r="H338" s="36" t="str">
        <f>IFERROR(VLOOKUP(Tabla1[[#This Row],[COD PRODUCTO]],Tabla13[#All],9,0),"C")</f>
        <v>A</v>
      </c>
      <c r="I338" s="11">
        <f t="shared" ca="1" si="44"/>
        <v>43</v>
      </c>
      <c r="J338" s="11">
        <f t="shared" ca="1" si="44"/>
        <v>368</v>
      </c>
      <c r="K338" s="11">
        <f t="shared" ca="1" si="44"/>
        <v>328</v>
      </c>
      <c r="L338" s="11">
        <f t="shared" ca="1" si="44"/>
        <v>678</v>
      </c>
      <c r="M338" s="11">
        <f t="shared" ca="1" si="44"/>
        <v>720</v>
      </c>
      <c r="N338" s="11">
        <f t="shared" ca="1" si="44"/>
        <v>423</v>
      </c>
      <c r="O338" s="11">
        <f t="shared" ca="1" si="44"/>
        <v>-90</v>
      </c>
      <c r="P338" s="11">
        <f t="shared" ca="1" si="44"/>
        <v>421</v>
      </c>
      <c r="Q338" s="11">
        <f t="shared" ca="1" si="44"/>
        <v>239</v>
      </c>
      <c r="R338" s="11">
        <f t="shared" ca="1" si="44"/>
        <v>31</v>
      </c>
      <c r="S338" s="11">
        <f t="shared" ca="1" si="44"/>
        <v>252</v>
      </c>
      <c r="T338" s="11">
        <f t="shared" ca="1" si="44"/>
        <v>17</v>
      </c>
      <c r="U338" s="11">
        <f ca="1">IF($B$9=1,AVERAGE(Tabla1[[#This Row],[OCT]:[DIC]]),IF($B$9=2,AVERAGE(Tabla1[[#This Row],[JUL]:[DIC]]),AVERAGE(Tabla1[[#This Row],[ENE]:[DIC]])))</f>
        <v>100</v>
      </c>
      <c r="V338" s="11">
        <f ca="1">+Tabla1[[#This Row],[PROMEDIO VENTA (UNDS)]]/30</f>
        <v>3.3333333333333335</v>
      </c>
      <c r="W338" s="11">
        <f ca="1">+Tabla1[[#This Row],[VENTA POR DÍA]]*Tabla1[[#This Row],[LEAD TIME (Días)]]</f>
        <v>93.333333333333343</v>
      </c>
      <c r="X338" s="11" t="str">
        <f>IF(Tabla1[[#This Row],[ABC]]="C","A PEDIDO","STOCK")</f>
        <v>STOCK</v>
      </c>
      <c r="Y338" s="11">
        <f ca="1">IF(Tabla1[[#This Row],[ABC]]="C",0,ROUNDUP(VLOOKUP(Tabla1[[#This Row],[ABC]],$F$11:$J$12,MATCH(Y$15,$F$10:$J$10,0),0)*Tabla1[[#This Row],[VENTA POR DÍA]],0))</f>
        <v>10</v>
      </c>
      <c r="Z338" s="11">
        <f ca="1">IF(Tabla1[[#This Row],[ABC]]="C",0,ROUNDUP(VLOOKUP(Tabla1[[#This Row],[ABC]],$F$11:$J$12,MATCH(Z$15,$F$10:$J$10,0),0)*Tabla1[[#This Row],[VENTA POR DÍA]],0))</f>
        <v>98</v>
      </c>
    </row>
    <row r="339" spans="2:26" x14ac:dyDescent="0.2">
      <c r="B339" s="2">
        <v>366643</v>
      </c>
      <c r="C339" s="2" t="s">
        <v>773</v>
      </c>
      <c r="D339" s="2" t="s">
        <v>5</v>
      </c>
      <c r="E339" s="3" t="s">
        <v>6</v>
      </c>
      <c r="F339" s="16">
        <f t="shared" ca="1" si="42"/>
        <v>44</v>
      </c>
      <c r="G339" s="17">
        <f t="shared" ca="1" si="43"/>
        <v>20</v>
      </c>
      <c r="H339" s="36" t="str">
        <f>IFERROR(VLOOKUP(Tabla1[[#This Row],[COD PRODUCTO]],Tabla13[#All],9,0),"C")</f>
        <v>C</v>
      </c>
      <c r="I339" s="11">
        <f t="shared" ca="1" si="44"/>
        <v>64</v>
      </c>
      <c r="J339" s="11">
        <f t="shared" ca="1" si="44"/>
        <v>-45</v>
      </c>
      <c r="K339" s="11">
        <f t="shared" ca="1" si="44"/>
        <v>624</v>
      </c>
      <c r="L339" s="11">
        <f t="shared" ca="1" si="44"/>
        <v>123</v>
      </c>
      <c r="M339" s="11">
        <f t="shared" ca="1" si="44"/>
        <v>971</v>
      </c>
      <c r="N339" s="11">
        <f t="shared" ca="1" si="44"/>
        <v>-95</v>
      </c>
      <c r="O339" s="11">
        <f t="shared" ca="1" si="44"/>
        <v>498</v>
      </c>
      <c r="P339" s="11">
        <f t="shared" ca="1" si="44"/>
        <v>705</v>
      </c>
      <c r="Q339" s="11">
        <f t="shared" ca="1" si="44"/>
        <v>518</v>
      </c>
      <c r="R339" s="11">
        <f t="shared" ca="1" si="44"/>
        <v>158</v>
      </c>
      <c r="S339" s="11">
        <f t="shared" ca="1" si="44"/>
        <v>581</v>
      </c>
      <c r="T339" s="11">
        <f t="shared" ca="1" si="44"/>
        <v>278</v>
      </c>
      <c r="U339" s="11">
        <f ca="1">IF($B$9=1,AVERAGE(Tabla1[[#This Row],[OCT]:[DIC]]),IF($B$9=2,AVERAGE(Tabla1[[#This Row],[JUL]:[DIC]]),AVERAGE(Tabla1[[#This Row],[ENE]:[DIC]])))</f>
        <v>339</v>
      </c>
      <c r="V339" s="11">
        <f ca="1">+Tabla1[[#This Row],[PROMEDIO VENTA (UNDS)]]/30</f>
        <v>11.3</v>
      </c>
      <c r="W339" s="11">
        <f ca="1">+Tabla1[[#This Row],[VENTA POR DÍA]]*Tabla1[[#This Row],[LEAD TIME (Días)]]</f>
        <v>226</v>
      </c>
      <c r="X339" s="11" t="str">
        <f>IF(Tabla1[[#This Row],[ABC]]="C","A PEDIDO","STOCK")</f>
        <v>A PEDIDO</v>
      </c>
      <c r="Y339" s="11">
        <f>IF(Tabla1[[#This Row],[ABC]]="C",0,ROUNDUP(VLOOKUP(Tabla1[[#This Row],[ABC]],$F$11:$J$12,MATCH(Y$15,$F$10:$J$10,0),0)*Tabla1[[#This Row],[VENTA POR DÍA]],0))</f>
        <v>0</v>
      </c>
      <c r="Z339" s="11">
        <f>IF(Tabla1[[#This Row],[ABC]]="C",0,ROUNDUP(VLOOKUP(Tabla1[[#This Row],[ABC]],$F$11:$J$12,MATCH(Z$15,$F$10:$J$10,0),0)*Tabla1[[#This Row],[VENTA POR DÍA]],0))</f>
        <v>0</v>
      </c>
    </row>
    <row r="340" spans="2:26" x14ac:dyDescent="0.2">
      <c r="B340" s="2">
        <v>367840</v>
      </c>
      <c r="C340" s="2" t="s">
        <v>775</v>
      </c>
      <c r="D340" s="2" t="s">
        <v>5</v>
      </c>
      <c r="E340" s="3" t="s">
        <v>6</v>
      </c>
      <c r="F340" s="16">
        <f t="shared" ca="1" si="42"/>
        <v>14</v>
      </c>
      <c r="G340" s="17">
        <f t="shared" ca="1" si="43"/>
        <v>5</v>
      </c>
      <c r="H340" s="36" t="str">
        <f>IFERROR(VLOOKUP(Tabla1[[#This Row],[COD PRODUCTO]],Tabla13[#All],9,0),"C")</f>
        <v>A</v>
      </c>
      <c r="I340" s="11">
        <f t="shared" ca="1" si="44"/>
        <v>261</v>
      </c>
      <c r="J340" s="11">
        <f t="shared" ca="1" si="44"/>
        <v>729</v>
      </c>
      <c r="K340" s="11">
        <f t="shared" ca="1" si="44"/>
        <v>629</v>
      </c>
      <c r="L340" s="11">
        <f t="shared" ca="1" si="44"/>
        <v>856</v>
      </c>
      <c r="M340" s="11">
        <f t="shared" ca="1" si="44"/>
        <v>292</v>
      </c>
      <c r="N340" s="11">
        <f t="shared" ca="1" si="44"/>
        <v>580</v>
      </c>
      <c r="O340" s="11">
        <f t="shared" ca="1" si="44"/>
        <v>476</v>
      </c>
      <c r="P340" s="11">
        <f t="shared" ca="1" si="44"/>
        <v>860</v>
      </c>
      <c r="Q340" s="11">
        <f t="shared" ca="1" si="44"/>
        <v>755</v>
      </c>
      <c r="R340" s="11">
        <f t="shared" ca="1" si="44"/>
        <v>632</v>
      </c>
      <c r="S340" s="11">
        <f t="shared" ca="1" si="44"/>
        <v>663</v>
      </c>
      <c r="T340" s="11">
        <f t="shared" ca="1" si="44"/>
        <v>876</v>
      </c>
      <c r="U340" s="11">
        <f ca="1">IF($B$9=1,AVERAGE(Tabla1[[#This Row],[OCT]:[DIC]]),IF($B$9=2,AVERAGE(Tabla1[[#This Row],[JUL]:[DIC]]),AVERAGE(Tabla1[[#This Row],[ENE]:[DIC]])))</f>
        <v>723.66666666666663</v>
      </c>
      <c r="V340" s="11">
        <f ca="1">+Tabla1[[#This Row],[PROMEDIO VENTA (UNDS)]]/30</f>
        <v>24.12222222222222</v>
      </c>
      <c r="W340" s="11">
        <f ca="1">+Tabla1[[#This Row],[VENTA POR DÍA]]*Tabla1[[#This Row],[LEAD TIME (Días)]]</f>
        <v>120.6111111111111</v>
      </c>
      <c r="X340" s="11" t="str">
        <f>IF(Tabla1[[#This Row],[ABC]]="C","A PEDIDO","STOCK")</f>
        <v>STOCK</v>
      </c>
      <c r="Y340" s="11">
        <f ca="1">IF(Tabla1[[#This Row],[ABC]]="C",0,ROUNDUP(VLOOKUP(Tabla1[[#This Row],[ABC]],$F$11:$J$12,MATCH(Y$15,$F$10:$J$10,0),0)*Tabla1[[#This Row],[VENTA POR DÍA]],0))</f>
        <v>72</v>
      </c>
      <c r="Z340" s="11">
        <f ca="1">IF(Tabla1[[#This Row],[ABC]]="C",0,ROUNDUP(VLOOKUP(Tabla1[[#This Row],[ABC]],$F$11:$J$12,MATCH(Z$15,$F$10:$J$10,0),0)*Tabla1[[#This Row],[VENTA POR DÍA]],0))</f>
        <v>704</v>
      </c>
    </row>
    <row r="341" spans="2:26" x14ac:dyDescent="0.2">
      <c r="B341" s="2">
        <v>348869</v>
      </c>
      <c r="C341" s="2" t="s">
        <v>777</v>
      </c>
      <c r="D341" s="2" t="s">
        <v>5</v>
      </c>
      <c r="E341" s="3" t="s">
        <v>6</v>
      </c>
      <c r="F341" s="16">
        <f t="shared" ca="1" si="42"/>
        <v>32</v>
      </c>
      <c r="G341" s="17">
        <f t="shared" ca="1" si="43"/>
        <v>19</v>
      </c>
      <c r="H341" s="36" t="str">
        <f>IFERROR(VLOOKUP(Tabla1[[#This Row],[COD PRODUCTO]],Tabla13[#All],9,0),"C")</f>
        <v>B</v>
      </c>
      <c r="I341" s="11">
        <f t="shared" ca="1" si="44"/>
        <v>938</v>
      </c>
      <c r="J341" s="11">
        <f t="shared" ca="1" si="44"/>
        <v>-34</v>
      </c>
      <c r="K341" s="11">
        <f t="shared" ca="1" si="44"/>
        <v>451</v>
      </c>
      <c r="L341" s="11">
        <f t="shared" ca="1" si="44"/>
        <v>195</v>
      </c>
      <c r="M341" s="11">
        <f t="shared" ca="1" si="44"/>
        <v>439</v>
      </c>
      <c r="N341" s="11">
        <f t="shared" ca="1" si="44"/>
        <v>-71</v>
      </c>
      <c r="O341" s="11">
        <f t="shared" ca="1" si="44"/>
        <v>86</v>
      </c>
      <c r="P341" s="11">
        <f t="shared" ca="1" si="44"/>
        <v>58</v>
      </c>
      <c r="Q341" s="11">
        <f t="shared" ca="1" si="44"/>
        <v>846</v>
      </c>
      <c r="R341" s="11">
        <f t="shared" ca="1" si="44"/>
        <v>89</v>
      </c>
      <c r="S341" s="11">
        <f t="shared" ca="1" si="44"/>
        <v>250</v>
      </c>
      <c r="T341" s="11">
        <f t="shared" ca="1" si="44"/>
        <v>984</v>
      </c>
      <c r="U341" s="11">
        <f ca="1">IF($B$9=1,AVERAGE(Tabla1[[#This Row],[OCT]:[DIC]]),IF($B$9=2,AVERAGE(Tabla1[[#This Row],[JUL]:[DIC]]),AVERAGE(Tabla1[[#This Row],[ENE]:[DIC]])))</f>
        <v>441</v>
      </c>
      <c r="V341" s="11">
        <f ca="1">+Tabla1[[#This Row],[PROMEDIO VENTA (UNDS)]]/30</f>
        <v>14.7</v>
      </c>
      <c r="W341" s="11">
        <f ca="1">+Tabla1[[#This Row],[VENTA POR DÍA]]*Tabla1[[#This Row],[LEAD TIME (Días)]]</f>
        <v>279.3</v>
      </c>
      <c r="X341" s="11" t="str">
        <f>IF(Tabla1[[#This Row],[ABC]]="C","A PEDIDO","STOCK")</f>
        <v>STOCK</v>
      </c>
      <c r="Y341" s="11">
        <f ca="1">IF(Tabla1[[#This Row],[ABC]]="C",0,ROUNDUP(VLOOKUP(Tabla1[[#This Row],[ABC]],$F$11:$J$12,MATCH(Y$15,$F$10:$J$10,0),0)*Tabla1[[#This Row],[VENTA POR DÍA]],0))</f>
        <v>138</v>
      </c>
      <c r="Z341" s="11">
        <f ca="1">IF(Tabla1[[#This Row],[ABC]]="C",0,ROUNDUP(VLOOKUP(Tabla1[[#This Row],[ABC]],$F$11:$J$12,MATCH(Z$15,$F$10:$J$10,0),0)*Tabla1[[#This Row],[VENTA POR DÍA]],0))</f>
        <v>335</v>
      </c>
    </row>
    <row r="342" spans="2:26" x14ac:dyDescent="0.2">
      <c r="B342" s="2">
        <v>348386</v>
      </c>
      <c r="C342" s="2" t="s">
        <v>778</v>
      </c>
      <c r="D342" s="2" t="s">
        <v>5</v>
      </c>
      <c r="E342" s="3" t="s">
        <v>6</v>
      </c>
      <c r="F342" s="16">
        <f t="shared" ca="1" si="42"/>
        <v>47</v>
      </c>
      <c r="G342" s="17">
        <f t="shared" ca="1" si="43"/>
        <v>26</v>
      </c>
      <c r="H342" s="36" t="str">
        <f>IFERROR(VLOOKUP(Tabla1[[#This Row],[COD PRODUCTO]],Tabla13[#All],9,0),"C")</f>
        <v>A</v>
      </c>
      <c r="I342" s="11">
        <f t="shared" ca="1" si="44"/>
        <v>458</v>
      </c>
      <c r="J342" s="11">
        <f t="shared" ca="1" si="44"/>
        <v>24</v>
      </c>
      <c r="K342" s="11">
        <f t="shared" ca="1" si="44"/>
        <v>299</v>
      </c>
      <c r="L342" s="11">
        <f t="shared" ca="1" si="44"/>
        <v>596</v>
      </c>
      <c r="M342" s="11">
        <f t="shared" ca="1" si="44"/>
        <v>514</v>
      </c>
      <c r="N342" s="11">
        <f t="shared" ca="1" si="44"/>
        <v>590</v>
      </c>
      <c r="O342" s="11">
        <f t="shared" ca="1" si="44"/>
        <v>795</v>
      </c>
      <c r="P342" s="11">
        <f t="shared" ca="1" si="44"/>
        <v>-54</v>
      </c>
      <c r="Q342" s="11">
        <f t="shared" ca="1" si="44"/>
        <v>972</v>
      </c>
      <c r="R342" s="11">
        <f t="shared" ca="1" si="44"/>
        <v>215</v>
      </c>
      <c r="S342" s="11">
        <f t="shared" ca="1" si="44"/>
        <v>971</v>
      </c>
      <c r="T342" s="11">
        <f t="shared" ca="1" si="44"/>
        <v>-1</v>
      </c>
      <c r="U342" s="11">
        <f ca="1">IF($B$9=1,AVERAGE(Tabla1[[#This Row],[OCT]:[DIC]]),IF($B$9=2,AVERAGE(Tabla1[[#This Row],[JUL]:[DIC]]),AVERAGE(Tabla1[[#This Row],[ENE]:[DIC]])))</f>
        <v>395</v>
      </c>
      <c r="V342" s="11">
        <f ca="1">+Tabla1[[#This Row],[PROMEDIO VENTA (UNDS)]]/30</f>
        <v>13.166666666666666</v>
      </c>
      <c r="W342" s="11">
        <f ca="1">+Tabla1[[#This Row],[VENTA POR DÍA]]*Tabla1[[#This Row],[LEAD TIME (Días)]]</f>
        <v>342.33333333333331</v>
      </c>
      <c r="X342" s="11" t="str">
        <f>IF(Tabla1[[#This Row],[ABC]]="C","A PEDIDO","STOCK")</f>
        <v>STOCK</v>
      </c>
      <c r="Y342" s="11">
        <f ca="1">IF(Tabla1[[#This Row],[ABC]]="C",0,ROUNDUP(VLOOKUP(Tabla1[[#This Row],[ABC]],$F$11:$J$12,MATCH(Y$15,$F$10:$J$10,0),0)*Tabla1[[#This Row],[VENTA POR DÍA]],0))</f>
        <v>40</v>
      </c>
      <c r="Z342" s="11">
        <f ca="1">IF(Tabla1[[#This Row],[ABC]]="C",0,ROUNDUP(VLOOKUP(Tabla1[[#This Row],[ABC]],$F$11:$J$12,MATCH(Z$15,$F$10:$J$10,0),0)*Tabla1[[#This Row],[VENTA POR DÍA]],0))</f>
        <v>385</v>
      </c>
    </row>
    <row r="343" spans="2:26" x14ac:dyDescent="0.2">
      <c r="B343" s="2">
        <v>366669</v>
      </c>
      <c r="C343" s="2" t="s">
        <v>787</v>
      </c>
      <c r="D343" s="2" t="s">
        <v>5</v>
      </c>
      <c r="E343" s="3" t="s">
        <v>6</v>
      </c>
      <c r="F343" s="16">
        <f t="shared" ca="1" si="42"/>
        <v>11</v>
      </c>
      <c r="G343" s="17">
        <f t="shared" ca="1" si="43"/>
        <v>17</v>
      </c>
      <c r="H343" s="36" t="str">
        <f>IFERROR(VLOOKUP(Tabla1[[#This Row],[COD PRODUCTO]],Tabla13[#All],9,0),"C")</f>
        <v>B</v>
      </c>
      <c r="I343" s="11">
        <f t="shared" ca="1" si="44"/>
        <v>-60</v>
      </c>
      <c r="J343" s="11">
        <f t="shared" ca="1" si="44"/>
        <v>227</v>
      </c>
      <c r="K343" s="11">
        <f t="shared" ca="1" si="44"/>
        <v>539</v>
      </c>
      <c r="L343" s="11">
        <f t="shared" ca="1" si="44"/>
        <v>649</v>
      </c>
      <c r="M343" s="11">
        <f t="shared" ca="1" si="44"/>
        <v>592</v>
      </c>
      <c r="N343" s="11">
        <f t="shared" ca="1" si="44"/>
        <v>175</v>
      </c>
      <c r="O343" s="11">
        <f t="shared" ca="1" si="44"/>
        <v>229</v>
      </c>
      <c r="P343" s="11">
        <f t="shared" ca="1" si="44"/>
        <v>-89</v>
      </c>
      <c r="Q343" s="11">
        <f t="shared" ca="1" si="44"/>
        <v>700</v>
      </c>
      <c r="R343" s="11">
        <f t="shared" ca="1" si="44"/>
        <v>885</v>
      </c>
      <c r="S343" s="11">
        <f t="shared" ca="1" si="44"/>
        <v>193</v>
      </c>
      <c r="T343" s="11">
        <f t="shared" ca="1" si="44"/>
        <v>915</v>
      </c>
      <c r="U343" s="11">
        <f ca="1">IF($B$9=1,AVERAGE(Tabla1[[#This Row],[OCT]:[DIC]]),IF($B$9=2,AVERAGE(Tabla1[[#This Row],[JUL]:[DIC]]),AVERAGE(Tabla1[[#This Row],[ENE]:[DIC]])))</f>
        <v>664.33333333333337</v>
      </c>
      <c r="V343" s="11">
        <f ca="1">+Tabla1[[#This Row],[PROMEDIO VENTA (UNDS)]]/30</f>
        <v>22.144444444444446</v>
      </c>
      <c r="W343" s="11">
        <f ca="1">+Tabla1[[#This Row],[VENTA POR DÍA]]*Tabla1[[#This Row],[LEAD TIME (Días)]]</f>
        <v>376.45555555555558</v>
      </c>
      <c r="X343" s="11" t="str">
        <f>IF(Tabla1[[#This Row],[ABC]]="C","A PEDIDO","STOCK")</f>
        <v>STOCK</v>
      </c>
      <c r="Y343" s="11">
        <f ca="1">IF(Tabla1[[#This Row],[ABC]]="C",0,ROUNDUP(VLOOKUP(Tabla1[[#This Row],[ABC]],$F$11:$J$12,MATCH(Y$15,$F$10:$J$10,0),0)*Tabla1[[#This Row],[VENTA POR DÍA]],0))</f>
        <v>208</v>
      </c>
      <c r="Z343" s="11">
        <f ca="1">IF(Tabla1[[#This Row],[ABC]]="C",0,ROUNDUP(VLOOKUP(Tabla1[[#This Row],[ABC]],$F$11:$J$12,MATCH(Z$15,$F$10:$J$10,0),0)*Tabla1[[#This Row],[VENTA POR DÍA]],0))</f>
        <v>505</v>
      </c>
    </row>
    <row r="344" spans="2:26" x14ac:dyDescent="0.2">
      <c r="B344" s="2">
        <v>366674</v>
      </c>
      <c r="C344" s="2" t="s">
        <v>790</v>
      </c>
      <c r="D344" s="2" t="s">
        <v>5</v>
      </c>
      <c r="E344" s="3" t="s">
        <v>6</v>
      </c>
      <c r="F344" s="16">
        <f t="shared" ca="1" si="42"/>
        <v>39</v>
      </c>
      <c r="G344" s="17">
        <f t="shared" ca="1" si="43"/>
        <v>30</v>
      </c>
      <c r="H344" s="36" t="str">
        <f>IFERROR(VLOOKUP(Tabla1[[#This Row],[COD PRODUCTO]],Tabla13[#All],9,0),"C")</f>
        <v>A</v>
      </c>
      <c r="I344" s="11">
        <f t="shared" ca="1" si="44"/>
        <v>238</v>
      </c>
      <c r="J344" s="11">
        <f t="shared" ca="1" si="44"/>
        <v>479</v>
      </c>
      <c r="K344" s="11">
        <f t="shared" ca="1" si="44"/>
        <v>537</v>
      </c>
      <c r="L344" s="11">
        <f t="shared" ca="1" si="44"/>
        <v>589</v>
      </c>
      <c r="M344" s="11">
        <f t="shared" ca="1" si="44"/>
        <v>481</v>
      </c>
      <c r="N344" s="11">
        <f t="shared" ca="1" si="44"/>
        <v>122</v>
      </c>
      <c r="O344" s="11">
        <f t="shared" ca="1" si="44"/>
        <v>183</v>
      </c>
      <c r="P344" s="11">
        <f t="shared" ca="1" si="44"/>
        <v>893</v>
      </c>
      <c r="Q344" s="11">
        <f t="shared" ca="1" si="44"/>
        <v>-85</v>
      </c>
      <c r="R344" s="11">
        <f t="shared" ca="1" si="44"/>
        <v>-37</v>
      </c>
      <c r="S344" s="11">
        <f t="shared" ca="1" si="44"/>
        <v>516</v>
      </c>
      <c r="T344" s="11">
        <f t="shared" ca="1" si="44"/>
        <v>-46</v>
      </c>
      <c r="U344" s="11">
        <f ca="1">IF($B$9=1,AVERAGE(Tabla1[[#This Row],[OCT]:[DIC]]),IF($B$9=2,AVERAGE(Tabla1[[#This Row],[JUL]:[DIC]]),AVERAGE(Tabla1[[#This Row],[ENE]:[DIC]])))</f>
        <v>144.33333333333334</v>
      </c>
      <c r="V344" s="11">
        <f ca="1">+Tabla1[[#This Row],[PROMEDIO VENTA (UNDS)]]/30</f>
        <v>4.8111111111111118</v>
      </c>
      <c r="W344" s="11">
        <f ca="1">+Tabla1[[#This Row],[VENTA POR DÍA]]*Tabla1[[#This Row],[LEAD TIME (Días)]]</f>
        <v>144.33333333333334</v>
      </c>
      <c r="X344" s="11" t="str">
        <f>IF(Tabla1[[#This Row],[ABC]]="C","A PEDIDO","STOCK")</f>
        <v>STOCK</v>
      </c>
      <c r="Y344" s="11">
        <f ca="1">IF(Tabla1[[#This Row],[ABC]]="C",0,ROUNDUP(VLOOKUP(Tabla1[[#This Row],[ABC]],$F$11:$J$12,MATCH(Y$15,$F$10:$J$10,0),0)*Tabla1[[#This Row],[VENTA POR DÍA]],0))</f>
        <v>15</v>
      </c>
      <c r="Z344" s="11">
        <f ca="1">IF(Tabla1[[#This Row],[ABC]]="C",0,ROUNDUP(VLOOKUP(Tabla1[[#This Row],[ABC]],$F$11:$J$12,MATCH(Z$15,$F$10:$J$10,0),0)*Tabla1[[#This Row],[VENTA POR DÍA]],0))</f>
        <v>141</v>
      </c>
    </row>
    <row r="345" spans="2:26" x14ac:dyDescent="0.2">
      <c r="B345" s="2">
        <v>367863</v>
      </c>
      <c r="C345" s="2" t="s">
        <v>792</v>
      </c>
      <c r="D345" s="2" t="s">
        <v>5</v>
      </c>
      <c r="E345" s="3" t="s">
        <v>6</v>
      </c>
      <c r="F345" s="16">
        <f t="shared" ca="1" si="42"/>
        <v>14</v>
      </c>
      <c r="G345" s="17">
        <f t="shared" ca="1" si="43"/>
        <v>3</v>
      </c>
      <c r="H345" s="36" t="str">
        <f>IFERROR(VLOOKUP(Tabla1[[#This Row],[COD PRODUCTO]],Tabla13[#All],9,0),"C")</f>
        <v>A</v>
      </c>
      <c r="I345" s="11">
        <f t="shared" ca="1" si="44"/>
        <v>586</v>
      </c>
      <c r="J345" s="11">
        <f t="shared" ca="1" si="44"/>
        <v>552</v>
      </c>
      <c r="K345" s="11">
        <f t="shared" ca="1" si="44"/>
        <v>803</v>
      </c>
      <c r="L345" s="11">
        <f t="shared" ca="1" si="44"/>
        <v>293</v>
      </c>
      <c r="M345" s="11">
        <f t="shared" ca="1" si="44"/>
        <v>731</v>
      </c>
      <c r="N345" s="11">
        <f t="shared" ca="1" si="44"/>
        <v>383</v>
      </c>
      <c r="O345" s="11">
        <f t="shared" ca="1" si="44"/>
        <v>86</v>
      </c>
      <c r="P345" s="11">
        <f t="shared" ca="1" si="44"/>
        <v>857</v>
      </c>
      <c r="Q345" s="11">
        <f t="shared" ca="1" si="44"/>
        <v>734</v>
      </c>
      <c r="R345" s="11">
        <f t="shared" ca="1" si="44"/>
        <v>496</v>
      </c>
      <c r="S345" s="11">
        <f t="shared" ca="1" si="44"/>
        <v>836</v>
      </c>
      <c r="T345" s="11">
        <f t="shared" ca="1" si="44"/>
        <v>230</v>
      </c>
      <c r="U345" s="11">
        <f ca="1">IF($B$9=1,AVERAGE(Tabla1[[#This Row],[OCT]:[DIC]]),IF($B$9=2,AVERAGE(Tabla1[[#This Row],[JUL]:[DIC]]),AVERAGE(Tabla1[[#This Row],[ENE]:[DIC]])))</f>
        <v>520.66666666666663</v>
      </c>
      <c r="V345" s="11">
        <f ca="1">+Tabla1[[#This Row],[PROMEDIO VENTA (UNDS)]]/30</f>
        <v>17.355555555555554</v>
      </c>
      <c r="W345" s="11">
        <f ca="1">+Tabla1[[#This Row],[VENTA POR DÍA]]*Tabla1[[#This Row],[LEAD TIME (Días)]]</f>
        <v>52.066666666666663</v>
      </c>
      <c r="X345" s="11" t="str">
        <f>IF(Tabla1[[#This Row],[ABC]]="C","A PEDIDO","STOCK")</f>
        <v>STOCK</v>
      </c>
      <c r="Y345" s="11">
        <f ca="1">IF(Tabla1[[#This Row],[ABC]]="C",0,ROUNDUP(VLOOKUP(Tabla1[[#This Row],[ABC]],$F$11:$J$12,MATCH(Y$15,$F$10:$J$10,0),0)*Tabla1[[#This Row],[VENTA POR DÍA]],0))</f>
        <v>52</v>
      </c>
      <c r="Z345" s="11">
        <f ca="1">IF(Tabla1[[#This Row],[ABC]]="C",0,ROUNDUP(VLOOKUP(Tabla1[[#This Row],[ABC]],$F$11:$J$12,MATCH(Z$15,$F$10:$J$10,0),0)*Tabla1[[#This Row],[VENTA POR DÍA]],0))</f>
        <v>507</v>
      </c>
    </row>
    <row r="346" spans="2:26" x14ac:dyDescent="0.2">
      <c r="B346" s="2">
        <v>366816</v>
      </c>
      <c r="C346" s="2" t="s">
        <v>793</v>
      </c>
      <c r="D346" s="2" t="s">
        <v>5</v>
      </c>
      <c r="E346" s="3" t="s">
        <v>6</v>
      </c>
      <c r="F346" s="16">
        <f t="shared" ca="1" si="42"/>
        <v>44</v>
      </c>
      <c r="G346" s="17">
        <f t="shared" ca="1" si="43"/>
        <v>18</v>
      </c>
      <c r="H346" s="36" t="str">
        <f>IFERROR(VLOOKUP(Tabla1[[#This Row],[COD PRODUCTO]],Tabla13[#All],9,0),"C")</f>
        <v>A</v>
      </c>
      <c r="I346" s="11">
        <f t="shared" ref="I346:T355" ca="1" si="45">RANDBETWEEN(-100,1000)</f>
        <v>207</v>
      </c>
      <c r="J346" s="11">
        <f t="shared" ca="1" si="45"/>
        <v>359</v>
      </c>
      <c r="K346" s="11">
        <f t="shared" ca="1" si="45"/>
        <v>370</v>
      </c>
      <c r="L346" s="11">
        <f t="shared" ca="1" si="45"/>
        <v>757</v>
      </c>
      <c r="M346" s="11">
        <f t="shared" ca="1" si="45"/>
        <v>367</v>
      </c>
      <c r="N346" s="11">
        <f t="shared" ca="1" si="45"/>
        <v>326</v>
      </c>
      <c r="O346" s="11">
        <f t="shared" ca="1" si="45"/>
        <v>180</v>
      </c>
      <c r="P346" s="11">
        <f t="shared" ca="1" si="45"/>
        <v>636</v>
      </c>
      <c r="Q346" s="11">
        <f t="shared" ca="1" si="45"/>
        <v>0</v>
      </c>
      <c r="R346" s="11">
        <f t="shared" ca="1" si="45"/>
        <v>559</v>
      </c>
      <c r="S346" s="11">
        <f t="shared" ca="1" si="45"/>
        <v>319</v>
      </c>
      <c r="T346" s="11">
        <f t="shared" ca="1" si="45"/>
        <v>-10</v>
      </c>
      <c r="U346" s="11">
        <f ca="1">IF($B$9=1,AVERAGE(Tabla1[[#This Row],[OCT]:[DIC]]),IF($B$9=2,AVERAGE(Tabla1[[#This Row],[JUL]:[DIC]]),AVERAGE(Tabla1[[#This Row],[ENE]:[DIC]])))</f>
        <v>289.33333333333331</v>
      </c>
      <c r="V346" s="11">
        <f ca="1">+Tabla1[[#This Row],[PROMEDIO VENTA (UNDS)]]/30</f>
        <v>9.6444444444444439</v>
      </c>
      <c r="W346" s="11">
        <f ca="1">+Tabla1[[#This Row],[VENTA POR DÍA]]*Tabla1[[#This Row],[LEAD TIME (Días)]]</f>
        <v>173.6</v>
      </c>
      <c r="X346" s="11" t="str">
        <f>IF(Tabla1[[#This Row],[ABC]]="C","A PEDIDO","STOCK")</f>
        <v>STOCK</v>
      </c>
      <c r="Y346" s="11">
        <f ca="1">IF(Tabla1[[#This Row],[ABC]]="C",0,ROUNDUP(VLOOKUP(Tabla1[[#This Row],[ABC]],$F$11:$J$12,MATCH(Y$15,$F$10:$J$10,0),0)*Tabla1[[#This Row],[VENTA POR DÍA]],0))</f>
        <v>29</v>
      </c>
      <c r="Z346" s="11">
        <f ca="1">IF(Tabla1[[#This Row],[ABC]]="C",0,ROUNDUP(VLOOKUP(Tabla1[[#This Row],[ABC]],$F$11:$J$12,MATCH(Z$15,$F$10:$J$10,0),0)*Tabla1[[#This Row],[VENTA POR DÍA]],0))</f>
        <v>282</v>
      </c>
    </row>
    <row r="347" spans="2:26" x14ac:dyDescent="0.2">
      <c r="B347" s="2">
        <v>366665</v>
      </c>
      <c r="C347" s="2" t="s">
        <v>796</v>
      </c>
      <c r="D347" s="2" t="s">
        <v>5</v>
      </c>
      <c r="E347" s="3" t="s">
        <v>6</v>
      </c>
      <c r="F347" s="16">
        <f t="shared" ca="1" si="42"/>
        <v>38</v>
      </c>
      <c r="G347" s="17">
        <f t="shared" ca="1" si="43"/>
        <v>10</v>
      </c>
      <c r="H347" s="36" t="str">
        <f>IFERROR(VLOOKUP(Tabla1[[#This Row],[COD PRODUCTO]],Tabla13[#All],9,0),"C")</f>
        <v>C</v>
      </c>
      <c r="I347" s="11">
        <f t="shared" ca="1" si="45"/>
        <v>663</v>
      </c>
      <c r="J347" s="11">
        <f t="shared" ca="1" si="45"/>
        <v>862</v>
      </c>
      <c r="K347" s="11">
        <f t="shared" ca="1" si="45"/>
        <v>441</v>
      </c>
      <c r="L347" s="11">
        <f t="shared" ca="1" si="45"/>
        <v>652</v>
      </c>
      <c r="M347" s="11">
        <f t="shared" ca="1" si="45"/>
        <v>370</v>
      </c>
      <c r="N347" s="11">
        <f t="shared" ca="1" si="45"/>
        <v>479</v>
      </c>
      <c r="O347" s="11">
        <f t="shared" ca="1" si="45"/>
        <v>-7</v>
      </c>
      <c r="P347" s="11">
        <f t="shared" ca="1" si="45"/>
        <v>134</v>
      </c>
      <c r="Q347" s="11">
        <f t="shared" ca="1" si="45"/>
        <v>793</v>
      </c>
      <c r="R347" s="11">
        <f t="shared" ca="1" si="45"/>
        <v>132</v>
      </c>
      <c r="S347" s="11">
        <f t="shared" ca="1" si="45"/>
        <v>640</v>
      </c>
      <c r="T347" s="11">
        <f t="shared" ca="1" si="45"/>
        <v>192</v>
      </c>
      <c r="U347" s="11">
        <f ca="1">IF($B$9=1,AVERAGE(Tabla1[[#This Row],[OCT]:[DIC]]),IF($B$9=2,AVERAGE(Tabla1[[#This Row],[JUL]:[DIC]]),AVERAGE(Tabla1[[#This Row],[ENE]:[DIC]])))</f>
        <v>321.33333333333331</v>
      </c>
      <c r="V347" s="11">
        <f ca="1">+Tabla1[[#This Row],[PROMEDIO VENTA (UNDS)]]/30</f>
        <v>10.71111111111111</v>
      </c>
      <c r="W347" s="11">
        <f ca="1">+Tabla1[[#This Row],[VENTA POR DÍA]]*Tabla1[[#This Row],[LEAD TIME (Días)]]</f>
        <v>107.1111111111111</v>
      </c>
      <c r="X347" s="11" t="str">
        <f>IF(Tabla1[[#This Row],[ABC]]="C","A PEDIDO","STOCK")</f>
        <v>A PEDIDO</v>
      </c>
      <c r="Y347" s="11">
        <f>IF(Tabla1[[#This Row],[ABC]]="C",0,ROUNDUP(VLOOKUP(Tabla1[[#This Row],[ABC]],$F$11:$J$12,MATCH(Y$15,$F$10:$J$10,0),0)*Tabla1[[#This Row],[VENTA POR DÍA]],0))</f>
        <v>0</v>
      </c>
      <c r="Z347" s="11">
        <f>IF(Tabla1[[#This Row],[ABC]]="C",0,ROUNDUP(VLOOKUP(Tabla1[[#This Row],[ABC]],$F$11:$J$12,MATCH(Z$15,$F$10:$J$10,0),0)*Tabla1[[#This Row],[VENTA POR DÍA]],0))</f>
        <v>0</v>
      </c>
    </row>
    <row r="348" spans="2:26" x14ac:dyDescent="0.2">
      <c r="B348" s="2">
        <v>367836</v>
      </c>
      <c r="C348" s="2" t="s">
        <v>797</v>
      </c>
      <c r="D348" s="2" t="s">
        <v>5</v>
      </c>
      <c r="E348" s="3" t="s">
        <v>6</v>
      </c>
      <c r="F348" s="16">
        <f t="shared" ca="1" si="42"/>
        <v>10</v>
      </c>
      <c r="G348" s="17">
        <f t="shared" ca="1" si="43"/>
        <v>24</v>
      </c>
      <c r="H348" s="36" t="str">
        <f>IFERROR(VLOOKUP(Tabla1[[#This Row],[COD PRODUCTO]],Tabla13[#All],9,0),"C")</f>
        <v>A</v>
      </c>
      <c r="I348" s="11">
        <f t="shared" ca="1" si="45"/>
        <v>232</v>
      </c>
      <c r="J348" s="11">
        <f t="shared" ca="1" si="45"/>
        <v>645</v>
      </c>
      <c r="K348" s="11">
        <f t="shared" ca="1" si="45"/>
        <v>164</v>
      </c>
      <c r="L348" s="11">
        <f t="shared" ca="1" si="45"/>
        <v>345</v>
      </c>
      <c r="M348" s="11">
        <f t="shared" ca="1" si="45"/>
        <v>973</v>
      </c>
      <c r="N348" s="11">
        <f t="shared" ca="1" si="45"/>
        <v>334</v>
      </c>
      <c r="O348" s="11">
        <f t="shared" ca="1" si="45"/>
        <v>448</v>
      </c>
      <c r="P348" s="11">
        <f t="shared" ca="1" si="45"/>
        <v>660</v>
      </c>
      <c r="Q348" s="11">
        <f t="shared" ca="1" si="45"/>
        <v>600</v>
      </c>
      <c r="R348" s="11">
        <f t="shared" ca="1" si="45"/>
        <v>8</v>
      </c>
      <c r="S348" s="11">
        <f t="shared" ca="1" si="45"/>
        <v>143</v>
      </c>
      <c r="T348" s="11">
        <f t="shared" ca="1" si="45"/>
        <v>744</v>
      </c>
      <c r="U348" s="11">
        <f ca="1">IF($B$9=1,AVERAGE(Tabla1[[#This Row],[OCT]:[DIC]]),IF($B$9=2,AVERAGE(Tabla1[[#This Row],[JUL]:[DIC]]),AVERAGE(Tabla1[[#This Row],[ENE]:[DIC]])))</f>
        <v>298.33333333333331</v>
      </c>
      <c r="V348" s="11">
        <f ca="1">+Tabla1[[#This Row],[PROMEDIO VENTA (UNDS)]]/30</f>
        <v>9.9444444444444446</v>
      </c>
      <c r="W348" s="11">
        <f ca="1">+Tabla1[[#This Row],[VENTA POR DÍA]]*Tabla1[[#This Row],[LEAD TIME (Días)]]</f>
        <v>238.66666666666669</v>
      </c>
      <c r="X348" s="11" t="str">
        <f>IF(Tabla1[[#This Row],[ABC]]="C","A PEDIDO","STOCK")</f>
        <v>STOCK</v>
      </c>
      <c r="Y348" s="11">
        <f ca="1">IF(Tabla1[[#This Row],[ABC]]="C",0,ROUNDUP(VLOOKUP(Tabla1[[#This Row],[ABC]],$F$11:$J$12,MATCH(Y$15,$F$10:$J$10,0),0)*Tabla1[[#This Row],[VENTA POR DÍA]],0))</f>
        <v>30</v>
      </c>
      <c r="Z348" s="11">
        <f ca="1">IF(Tabla1[[#This Row],[ABC]]="C",0,ROUNDUP(VLOOKUP(Tabla1[[#This Row],[ABC]],$F$11:$J$12,MATCH(Z$15,$F$10:$J$10,0),0)*Tabla1[[#This Row],[VENTA POR DÍA]],0))</f>
        <v>291</v>
      </c>
    </row>
    <row r="349" spans="2:26" x14ac:dyDescent="0.2">
      <c r="B349" s="2">
        <v>348410</v>
      </c>
      <c r="C349" s="2" t="s">
        <v>801</v>
      </c>
      <c r="D349" s="2" t="s">
        <v>5</v>
      </c>
      <c r="E349" s="3" t="s">
        <v>6</v>
      </c>
      <c r="F349" s="16">
        <f t="shared" ca="1" si="42"/>
        <v>14</v>
      </c>
      <c r="G349" s="17">
        <f t="shared" ca="1" si="43"/>
        <v>26</v>
      </c>
      <c r="H349" s="36" t="str">
        <f>IFERROR(VLOOKUP(Tabla1[[#This Row],[COD PRODUCTO]],Tabla13[#All],9,0),"C")</f>
        <v>B</v>
      </c>
      <c r="I349" s="11">
        <f t="shared" ca="1" si="45"/>
        <v>175</v>
      </c>
      <c r="J349" s="11">
        <f t="shared" ca="1" si="45"/>
        <v>871</v>
      </c>
      <c r="K349" s="11">
        <f t="shared" ca="1" si="45"/>
        <v>880</v>
      </c>
      <c r="L349" s="11">
        <f t="shared" ca="1" si="45"/>
        <v>223</v>
      </c>
      <c r="M349" s="11">
        <f t="shared" ca="1" si="45"/>
        <v>557</v>
      </c>
      <c r="N349" s="11">
        <f t="shared" ca="1" si="45"/>
        <v>661</v>
      </c>
      <c r="O349" s="11">
        <f t="shared" ca="1" si="45"/>
        <v>686</v>
      </c>
      <c r="P349" s="11">
        <f t="shared" ca="1" si="45"/>
        <v>863</v>
      </c>
      <c r="Q349" s="11">
        <f t="shared" ca="1" si="45"/>
        <v>795</v>
      </c>
      <c r="R349" s="11">
        <f t="shared" ca="1" si="45"/>
        <v>99</v>
      </c>
      <c r="S349" s="11">
        <f t="shared" ca="1" si="45"/>
        <v>549</v>
      </c>
      <c r="T349" s="11">
        <f t="shared" ca="1" si="45"/>
        <v>7</v>
      </c>
      <c r="U349" s="11">
        <f ca="1">IF($B$9=1,AVERAGE(Tabla1[[#This Row],[OCT]:[DIC]]),IF($B$9=2,AVERAGE(Tabla1[[#This Row],[JUL]:[DIC]]),AVERAGE(Tabla1[[#This Row],[ENE]:[DIC]])))</f>
        <v>218.33333333333334</v>
      </c>
      <c r="V349" s="11">
        <f ca="1">+Tabla1[[#This Row],[PROMEDIO VENTA (UNDS)]]/30</f>
        <v>7.2777777777777777</v>
      </c>
      <c r="W349" s="11">
        <f ca="1">+Tabla1[[#This Row],[VENTA POR DÍA]]*Tabla1[[#This Row],[LEAD TIME (Días)]]</f>
        <v>189.22222222222223</v>
      </c>
      <c r="X349" s="11" t="str">
        <f>IF(Tabla1[[#This Row],[ABC]]="C","A PEDIDO","STOCK")</f>
        <v>STOCK</v>
      </c>
      <c r="Y349" s="11">
        <f ca="1">IF(Tabla1[[#This Row],[ABC]]="C",0,ROUNDUP(VLOOKUP(Tabla1[[#This Row],[ABC]],$F$11:$J$12,MATCH(Y$15,$F$10:$J$10,0),0)*Tabla1[[#This Row],[VENTA POR DÍA]],0))</f>
        <v>69</v>
      </c>
      <c r="Z349" s="11">
        <f ca="1">IF(Tabla1[[#This Row],[ABC]]="C",0,ROUNDUP(VLOOKUP(Tabla1[[#This Row],[ABC]],$F$11:$J$12,MATCH(Z$15,$F$10:$J$10,0),0)*Tabla1[[#This Row],[VENTA POR DÍA]],0))</f>
        <v>166</v>
      </c>
    </row>
    <row r="350" spans="2:26" x14ac:dyDescent="0.2">
      <c r="B350" s="2">
        <v>367817</v>
      </c>
      <c r="C350" s="2" t="s">
        <v>805</v>
      </c>
      <c r="D350" s="2" t="s">
        <v>5</v>
      </c>
      <c r="E350" s="3" t="s">
        <v>6</v>
      </c>
      <c r="F350" s="16">
        <f t="shared" ca="1" si="42"/>
        <v>21</v>
      </c>
      <c r="G350" s="17">
        <f t="shared" ca="1" si="43"/>
        <v>19</v>
      </c>
      <c r="H350" s="36" t="str">
        <f>IFERROR(VLOOKUP(Tabla1[[#This Row],[COD PRODUCTO]],Tabla13[#All],9,0),"C")</f>
        <v>B</v>
      </c>
      <c r="I350" s="11">
        <f t="shared" ca="1" si="45"/>
        <v>494</v>
      </c>
      <c r="J350" s="11">
        <f t="shared" ca="1" si="45"/>
        <v>297</v>
      </c>
      <c r="K350" s="11">
        <f t="shared" ca="1" si="45"/>
        <v>179</v>
      </c>
      <c r="L350" s="11">
        <f t="shared" ca="1" si="45"/>
        <v>314</v>
      </c>
      <c r="M350" s="11">
        <f t="shared" ca="1" si="45"/>
        <v>979</v>
      </c>
      <c r="N350" s="11">
        <f t="shared" ca="1" si="45"/>
        <v>-78</v>
      </c>
      <c r="O350" s="11">
        <f t="shared" ca="1" si="45"/>
        <v>748</v>
      </c>
      <c r="P350" s="11">
        <f t="shared" ca="1" si="45"/>
        <v>681</v>
      </c>
      <c r="Q350" s="11">
        <f t="shared" ca="1" si="45"/>
        <v>408</v>
      </c>
      <c r="R350" s="11">
        <f t="shared" ca="1" si="45"/>
        <v>111</v>
      </c>
      <c r="S350" s="11">
        <f t="shared" ca="1" si="45"/>
        <v>815</v>
      </c>
      <c r="T350" s="11">
        <f t="shared" ca="1" si="45"/>
        <v>928</v>
      </c>
      <c r="U350" s="11">
        <f ca="1">IF($B$9=1,AVERAGE(Tabla1[[#This Row],[OCT]:[DIC]]),IF($B$9=2,AVERAGE(Tabla1[[#This Row],[JUL]:[DIC]]),AVERAGE(Tabla1[[#This Row],[ENE]:[DIC]])))</f>
        <v>618</v>
      </c>
      <c r="V350" s="11">
        <f ca="1">+Tabla1[[#This Row],[PROMEDIO VENTA (UNDS)]]/30</f>
        <v>20.6</v>
      </c>
      <c r="W350" s="11">
        <f ca="1">+Tabla1[[#This Row],[VENTA POR DÍA]]*Tabla1[[#This Row],[LEAD TIME (Días)]]</f>
        <v>391.40000000000003</v>
      </c>
      <c r="X350" s="11" t="str">
        <f>IF(Tabla1[[#This Row],[ABC]]="C","A PEDIDO","STOCK")</f>
        <v>STOCK</v>
      </c>
      <c r="Y350" s="11">
        <f ca="1">IF(Tabla1[[#This Row],[ABC]]="C",0,ROUNDUP(VLOOKUP(Tabla1[[#This Row],[ABC]],$F$11:$J$12,MATCH(Y$15,$F$10:$J$10,0),0)*Tabla1[[#This Row],[VENTA POR DÍA]],0))</f>
        <v>194</v>
      </c>
      <c r="Z350" s="11">
        <f ca="1">IF(Tabla1[[#This Row],[ABC]]="C",0,ROUNDUP(VLOOKUP(Tabla1[[#This Row],[ABC]],$F$11:$J$12,MATCH(Z$15,$F$10:$J$10,0),0)*Tabla1[[#This Row],[VENTA POR DÍA]],0))</f>
        <v>470</v>
      </c>
    </row>
    <row r="351" spans="2:26" x14ac:dyDescent="0.2">
      <c r="B351" s="2">
        <v>348273</v>
      </c>
      <c r="C351" s="2" t="s">
        <v>806</v>
      </c>
      <c r="D351" s="2" t="s">
        <v>5</v>
      </c>
      <c r="E351" s="3" t="s">
        <v>6</v>
      </c>
      <c r="F351" s="16">
        <f t="shared" ca="1" si="42"/>
        <v>37</v>
      </c>
      <c r="G351" s="17">
        <f t="shared" ca="1" si="43"/>
        <v>5</v>
      </c>
      <c r="H351" s="36" t="str">
        <f>IFERROR(VLOOKUP(Tabla1[[#This Row],[COD PRODUCTO]],Tabla13[#All],9,0),"C")</f>
        <v>B</v>
      </c>
      <c r="I351" s="11">
        <f t="shared" ca="1" si="45"/>
        <v>387</v>
      </c>
      <c r="J351" s="11">
        <f t="shared" ca="1" si="45"/>
        <v>246</v>
      </c>
      <c r="K351" s="11">
        <f t="shared" ca="1" si="45"/>
        <v>550</v>
      </c>
      <c r="L351" s="11">
        <f t="shared" ca="1" si="45"/>
        <v>829</v>
      </c>
      <c r="M351" s="11">
        <f t="shared" ca="1" si="45"/>
        <v>687</v>
      </c>
      <c r="N351" s="11">
        <f t="shared" ca="1" si="45"/>
        <v>147</v>
      </c>
      <c r="O351" s="11">
        <f t="shared" ca="1" si="45"/>
        <v>478</v>
      </c>
      <c r="P351" s="11">
        <f t="shared" ca="1" si="45"/>
        <v>474</v>
      </c>
      <c r="Q351" s="11">
        <f t="shared" ca="1" si="45"/>
        <v>374</v>
      </c>
      <c r="R351" s="11">
        <f t="shared" ca="1" si="45"/>
        <v>330</v>
      </c>
      <c r="S351" s="11">
        <f t="shared" ca="1" si="45"/>
        <v>746</v>
      </c>
      <c r="T351" s="11">
        <f t="shared" ca="1" si="45"/>
        <v>640</v>
      </c>
      <c r="U351" s="11">
        <f ca="1">IF($B$9=1,AVERAGE(Tabla1[[#This Row],[OCT]:[DIC]]),IF($B$9=2,AVERAGE(Tabla1[[#This Row],[JUL]:[DIC]]),AVERAGE(Tabla1[[#This Row],[ENE]:[DIC]])))</f>
        <v>572</v>
      </c>
      <c r="V351" s="11">
        <f ca="1">+Tabla1[[#This Row],[PROMEDIO VENTA (UNDS)]]/30</f>
        <v>19.066666666666666</v>
      </c>
      <c r="W351" s="11">
        <f ca="1">+Tabla1[[#This Row],[VENTA POR DÍA]]*Tabla1[[#This Row],[LEAD TIME (Días)]]</f>
        <v>95.333333333333329</v>
      </c>
      <c r="X351" s="11" t="str">
        <f>IF(Tabla1[[#This Row],[ABC]]="C","A PEDIDO","STOCK")</f>
        <v>STOCK</v>
      </c>
      <c r="Y351" s="11">
        <f ca="1">IF(Tabla1[[#This Row],[ABC]]="C",0,ROUNDUP(VLOOKUP(Tabla1[[#This Row],[ABC]],$F$11:$J$12,MATCH(Y$15,$F$10:$J$10,0),0)*Tabla1[[#This Row],[VENTA POR DÍA]],0))</f>
        <v>179</v>
      </c>
      <c r="Z351" s="11">
        <f ca="1">IF(Tabla1[[#This Row],[ABC]]="C",0,ROUNDUP(VLOOKUP(Tabla1[[#This Row],[ABC]],$F$11:$J$12,MATCH(Z$15,$F$10:$J$10,0),0)*Tabla1[[#This Row],[VENTA POR DÍA]],0))</f>
        <v>435</v>
      </c>
    </row>
    <row r="352" spans="2:26" x14ac:dyDescent="0.2">
      <c r="B352" s="2">
        <v>369660</v>
      </c>
      <c r="C352" s="2" t="s">
        <v>812</v>
      </c>
      <c r="D352" s="2" t="s">
        <v>5</v>
      </c>
      <c r="E352" s="3" t="s">
        <v>6</v>
      </c>
      <c r="F352" s="16">
        <f t="shared" ca="1" si="42"/>
        <v>21</v>
      </c>
      <c r="G352" s="17">
        <f t="shared" ca="1" si="43"/>
        <v>15</v>
      </c>
      <c r="H352" s="36" t="str">
        <f>IFERROR(VLOOKUP(Tabla1[[#This Row],[COD PRODUCTO]],Tabla13[#All],9,0),"C")</f>
        <v>B</v>
      </c>
      <c r="I352" s="11">
        <f t="shared" ca="1" si="45"/>
        <v>290</v>
      </c>
      <c r="J352" s="11">
        <f t="shared" ca="1" si="45"/>
        <v>341</v>
      </c>
      <c r="K352" s="11">
        <f t="shared" ca="1" si="45"/>
        <v>9</v>
      </c>
      <c r="L352" s="11">
        <f t="shared" ca="1" si="45"/>
        <v>327</v>
      </c>
      <c r="M352" s="11">
        <f t="shared" ca="1" si="45"/>
        <v>781</v>
      </c>
      <c r="N352" s="11">
        <f t="shared" ca="1" si="45"/>
        <v>820</v>
      </c>
      <c r="O352" s="11">
        <f t="shared" ca="1" si="45"/>
        <v>6</v>
      </c>
      <c r="P352" s="11">
        <f t="shared" ca="1" si="45"/>
        <v>891</v>
      </c>
      <c r="Q352" s="11">
        <f t="shared" ca="1" si="45"/>
        <v>647</v>
      </c>
      <c r="R352" s="11">
        <f t="shared" ca="1" si="45"/>
        <v>337</v>
      </c>
      <c r="S352" s="11">
        <f t="shared" ca="1" si="45"/>
        <v>-24</v>
      </c>
      <c r="T352" s="11">
        <f t="shared" ca="1" si="45"/>
        <v>868</v>
      </c>
      <c r="U352" s="11">
        <f ca="1">IF($B$9=1,AVERAGE(Tabla1[[#This Row],[OCT]:[DIC]]),IF($B$9=2,AVERAGE(Tabla1[[#This Row],[JUL]:[DIC]]),AVERAGE(Tabla1[[#This Row],[ENE]:[DIC]])))</f>
        <v>393.66666666666669</v>
      </c>
      <c r="V352" s="11">
        <f ca="1">+Tabla1[[#This Row],[PROMEDIO VENTA (UNDS)]]/30</f>
        <v>13.122222222222224</v>
      </c>
      <c r="W352" s="11">
        <f ca="1">+Tabla1[[#This Row],[VENTA POR DÍA]]*Tabla1[[#This Row],[LEAD TIME (Días)]]</f>
        <v>196.83333333333334</v>
      </c>
      <c r="X352" s="11" t="str">
        <f>IF(Tabla1[[#This Row],[ABC]]="C","A PEDIDO","STOCK")</f>
        <v>STOCK</v>
      </c>
      <c r="Y352" s="11">
        <f ca="1">IF(Tabla1[[#This Row],[ABC]]="C",0,ROUNDUP(VLOOKUP(Tabla1[[#This Row],[ABC]],$F$11:$J$12,MATCH(Y$15,$F$10:$J$10,0),0)*Tabla1[[#This Row],[VENTA POR DÍA]],0))</f>
        <v>123</v>
      </c>
      <c r="Z352" s="11">
        <f ca="1">IF(Tabla1[[#This Row],[ABC]]="C",0,ROUNDUP(VLOOKUP(Tabla1[[#This Row],[ABC]],$F$11:$J$12,MATCH(Z$15,$F$10:$J$10,0),0)*Tabla1[[#This Row],[VENTA POR DÍA]],0))</f>
        <v>299</v>
      </c>
    </row>
    <row r="353" spans="2:26" x14ac:dyDescent="0.2">
      <c r="B353" s="2">
        <v>348223</v>
      </c>
      <c r="C353" s="2" t="s">
        <v>92</v>
      </c>
      <c r="D353" s="2" t="s">
        <v>93</v>
      </c>
      <c r="E353" s="3" t="s">
        <v>6</v>
      </c>
      <c r="F353" s="16">
        <f t="shared" ca="1" si="42"/>
        <v>6</v>
      </c>
      <c r="G353" s="17">
        <f t="shared" ca="1" si="43"/>
        <v>22</v>
      </c>
      <c r="H353" s="36" t="str">
        <f>IFERROR(VLOOKUP(Tabla1[[#This Row],[COD PRODUCTO]],Tabla13[#All],9,0),"C")</f>
        <v>B</v>
      </c>
      <c r="I353" s="11">
        <f t="shared" ca="1" si="45"/>
        <v>350</v>
      </c>
      <c r="J353" s="11">
        <f t="shared" ca="1" si="45"/>
        <v>453</v>
      </c>
      <c r="K353" s="11">
        <f t="shared" ca="1" si="45"/>
        <v>357</v>
      </c>
      <c r="L353" s="11">
        <f t="shared" ca="1" si="45"/>
        <v>614</v>
      </c>
      <c r="M353" s="11">
        <f t="shared" ca="1" si="45"/>
        <v>918</v>
      </c>
      <c r="N353" s="11">
        <f t="shared" ca="1" si="45"/>
        <v>883</v>
      </c>
      <c r="O353" s="11">
        <f t="shared" ca="1" si="45"/>
        <v>682</v>
      </c>
      <c r="P353" s="11">
        <f t="shared" ca="1" si="45"/>
        <v>717</v>
      </c>
      <c r="Q353" s="11">
        <f t="shared" ca="1" si="45"/>
        <v>210</v>
      </c>
      <c r="R353" s="11">
        <f t="shared" ca="1" si="45"/>
        <v>727</v>
      </c>
      <c r="S353" s="11">
        <f t="shared" ca="1" si="45"/>
        <v>509</v>
      </c>
      <c r="T353" s="11">
        <f t="shared" ca="1" si="45"/>
        <v>517</v>
      </c>
      <c r="U353" s="11">
        <f ca="1">IF($B$9=1,AVERAGE(Tabla1[[#This Row],[OCT]:[DIC]]),IF($B$9=2,AVERAGE(Tabla1[[#This Row],[JUL]:[DIC]]),AVERAGE(Tabla1[[#This Row],[ENE]:[DIC]])))</f>
        <v>584.33333333333337</v>
      </c>
      <c r="V353" s="11">
        <f ca="1">+Tabla1[[#This Row],[PROMEDIO VENTA (UNDS)]]/30</f>
        <v>19.477777777777778</v>
      </c>
      <c r="W353" s="11">
        <f ca="1">+Tabla1[[#This Row],[VENTA POR DÍA]]*Tabla1[[#This Row],[LEAD TIME (Días)]]</f>
        <v>428.51111111111112</v>
      </c>
      <c r="X353" s="11" t="str">
        <f>IF(Tabla1[[#This Row],[ABC]]="C","A PEDIDO","STOCK")</f>
        <v>STOCK</v>
      </c>
      <c r="Y353" s="11">
        <f ca="1">IF(Tabla1[[#This Row],[ABC]]="C",0,ROUNDUP(VLOOKUP(Tabla1[[#This Row],[ABC]],$F$11:$J$12,MATCH(Y$15,$F$10:$J$10,0),0)*Tabla1[[#This Row],[VENTA POR DÍA]],0))</f>
        <v>183</v>
      </c>
      <c r="Z353" s="11">
        <f ca="1">IF(Tabla1[[#This Row],[ABC]]="C",0,ROUNDUP(VLOOKUP(Tabla1[[#This Row],[ABC]],$F$11:$J$12,MATCH(Z$15,$F$10:$J$10,0),0)*Tabla1[[#This Row],[VENTA POR DÍA]],0))</f>
        <v>444</v>
      </c>
    </row>
    <row r="354" spans="2:26" x14ac:dyDescent="0.2">
      <c r="B354" s="2">
        <v>348448</v>
      </c>
      <c r="C354" s="2" t="s">
        <v>95</v>
      </c>
      <c r="D354" s="2" t="s">
        <v>93</v>
      </c>
      <c r="E354" s="3" t="s">
        <v>6</v>
      </c>
      <c r="F354" s="16">
        <f t="shared" ca="1" si="42"/>
        <v>31</v>
      </c>
      <c r="G354" s="17">
        <f t="shared" ca="1" si="43"/>
        <v>23</v>
      </c>
      <c r="H354" s="36" t="str">
        <f>IFERROR(VLOOKUP(Tabla1[[#This Row],[COD PRODUCTO]],Tabla13[#All],9,0),"C")</f>
        <v>B</v>
      </c>
      <c r="I354" s="11">
        <f t="shared" ca="1" si="45"/>
        <v>927</v>
      </c>
      <c r="J354" s="11">
        <f t="shared" ca="1" si="45"/>
        <v>887</v>
      </c>
      <c r="K354" s="11">
        <f t="shared" ca="1" si="45"/>
        <v>765</v>
      </c>
      <c r="L354" s="11">
        <f t="shared" ca="1" si="45"/>
        <v>837</v>
      </c>
      <c r="M354" s="11">
        <f t="shared" ca="1" si="45"/>
        <v>479</v>
      </c>
      <c r="N354" s="11">
        <f t="shared" ca="1" si="45"/>
        <v>267</v>
      </c>
      <c r="O354" s="11">
        <f t="shared" ca="1" si="45"/>
        <v>436</v>
      </c>
      <c r="P354" s="11">
        <f t="shared" ca="1" si="45"/>
        <v>247</v>
      </c>
      <c r="Q354" s="11">
        <f t="shared" ca="1" si="45"/>
        <v>417</v>
      </c>
      <c r="R354" s="11">
        <f t="shared" ca="1" si="45"/>
        <v>867</v>
      </c>
      <c r="S354" s="11">
        <f t="shared" ca="1" si="45"/>
        <v>986</v>
      </c>
      <c r="T354" s="11">
        <f t="shared" ca="1" si="45"/>
        <v>695</v>
      </c>
      <c r="U354" s="11">
        <f ca="1">IF($B$9=1,AVERAGE(Tabla1[[#This Row],[OCT]:[DIC]]),IF($B$9=2,AVERAGE(Tabla1[[#This Row],[JUL]:[DIC]]),AVERAGE(Tabla1[[#This Row],[ENE]:[DIC]])))</f>
        <v>849.33333333333337</v>
      </c>
      <c r="V354" s="11">
        <f ca="1">+Tabla1[[#This Row],[PROMEDIO VENTA (UNDS)]]/30</f>
        <v>28.311111111111114</v>
      </c>
      <c r="W354" s="11">
        <f ca="1">+Tabla1[[#This Row],[VENTA POR DÍA]]*Tabla1[[#This Row],[LEAD TIME (Días)]]</f>
        <v>651.15555555555557</v>
      </c>
      <c r="X354" s="11" t="str">
        <f>IF(Tabla1[[#This Row],[ABC]]="C","A PEDIDO","STOCK")</f>
        <v>STOCK</v>
      </c>
      <c r="Y354" s="11">
        <f ca="1">IF(Tabla1[[#This Row],[ABC]]="C",0,ROUNDUP(VLOOKUP(Tabla1[[#This Row],[ABC]],$F$11:$J$12,MATCH(Y$15,$F$10:$J$10,0),0)*Tabla1[[#This Row],[VENTA POR DÍA]],0))</f>
        <v>266</v>
      </c>
      <c r="Z354" s="11">
        <f ca="1">IF(Tabla1[[#This Row],[ABC]]="C",0,ROUNDUP(VLOOKUP(Tabla1[[#This Row],[ABC]],$F$11:$J$12,MATCH(Z$15,$F$10:$J$10,0),0)*Tabla1[[#This Row],[VENTA POR DÍA]],0))</f>
        <v>645</v>
      </c>
    </row>
    <row r="355" spans="2:26" x14ac:dyDescent="0.2">
      <c r="B355" s="2">
        <v>348177</v>
      </c>
      <c r="C355" s="2" t="s">
        <v>101</v>
      </c>
      <c r="D355" s="2" t="s">
        <v>93</v>
      </c>
      <c r="E355" s="3" t="s">
        <v>6</v>
      </c>
      <c r="F355" s="16">
        <f t="shared" ca="1" si="42"/>
        <v>28</v>
      </c>
      <c r="G355" s="17">
        <f t="shared" ca="1" si="43"/>
        <v>6</v>
      </c>
      <c r="H355" s="36" t="str">
        <f>IFERROR(VLOOKUP(Tabla1[[#This Row],[COD PRODUCTO]],Tabla13[#All],9,0),"C")</f>
        <v>C</v>
      </c>
      <c r="I355" s="11">
        <f t="shared" ca="1" si="45"/>
        <v>922</v>
      </c>
      <c r="J355" s="11">
        <f t="shared" ca="1" si="45"/>
        <v>529</v>
      </c>
      <c r="K355" s="11">
        <f t="shared" ca="1" si="45"/>
        <v>542</v>
      </c>
      <c r="L355" s="11">
        <f t="shared" ca="1" si="45"/>
        <v>568</v>
      </c>
      <c r="M355" s="11">
        <f t="shared" ca="1" si="45"/>
        <v>355</v>
      </c>
      <c r="N355" s="11">
        <f t="shared" ca="1" si="45"/>
        <v>308</v>
      </c>
      <c r="O355" s="11">
        <f t="shared" ca="1" si="45"/>
        <v>940</v>
      </c>
      <c r="P355" s="11">
        <f t="shared" ca="1" si="45"/>
        <v>768</v>
      </c>
      <c r="Q355" s="11">
        <f t="shared" ca="1" si="45"/>
        <v>374</v>
      </c>
      <c r="R355" s="11">
        <f t="shared" ca="1" si="45"/>
        <v>9</v>
      </c>
      <c r="S355" s="11">
        <f t="shared" ca="1" si="45"/>
        <v>703</v>
      </c>
      <c r="T355" s="11">
        <f t="shared" ca="1" si="45"/>
        <v>899</v>
      </c>
      <c r="U355" s="11">
        <f ca="1">IF($B$9=1,AVERAGE(Tabla1[[#This Row],[OCT]:[DIC]]),IF($B$9=2,AVERAGE(Tabla1[[#This Row],[JUL]:[DIC]]),AVERAGE(Tabla1[[#This Row],[ENE]:[DIC]])))</f>
        <v>537</v>
      </c>
      <c r="V355" s="11">
        <f ca="1">+Tabla1[[#This Row],[PROMEDIO VENTA (UNDS)]]/30</f>
        <v>17.899999999999999</v>
      </c>
      <c r="W355" s="11">
        <f ca="1">+Tabla1[[#This Row],[VENTA POR DÍA]]*Tabla1[[#This Row],[LEAD TIME (Días)]]</f>
        <v>107.39999999999999</v>
      </c>
      <c r="X355" s="11" t="str">
        <f>IF(Tabla1[[#This Row],[ABC]]="C","A PEDIDO","STOCK")</f>
        <v>A PEDIDO</v>
      </c>
      <c r="Y355" s="11">
        <f>IF(Tabla1[[#This Row],[ABC]]="C",0,ROUNDUP(VLOOKUP(Tabla1[[#This Row],[ABC]],$F$11:$J$12,MATCH(Y$15,$F$10:$J$10,0),0)*Tabla1[[#This Row],[VENTA POR DÍA]],0))</f>
        <v>0</v>
      </c>
      <c r="Z355" s="11">
        <f>IF(Tabla1[[#This Row],[ABC]]="C",0,ROUNDUP(VLOOKUP(Tabla1[[#This Row],[ABC]],$F$11:$J$12,MATCH(Z$15,$F$10:$J$10,0),0)*Tabla1[[#This Row],[VENTA POR DÍA]],0))</f>
        <v>0</v>
      </c>
    </row>
    <row r="356" spans="2:26" x14ac:dyDescent="0.2">
      <c r="B356" s="2">
        <v>348196</v>
      </c>
      <c r="C356" s="2" t="s">
        <v>102</v>
      </c>
      <c r="D356" s="2" t="s">
        <v>93</v>
      </c>
      <c r="E356" s="3" t="s">
        <v>6</v>
      </c>
      <c r="F356" s="16">
        <f t="shared" ca="1" si="42"/>
        <v>38</v>
      </c>
      <c r="G356" s="17">
        <f t="shared" ca="1" si="43"/>
        <v>18</v>
      </c>
      <c r="H356" s="36" t="str">
        <f>IFERROR(VLOOKUP(Tabla1[[#This Row],[COD PRODUCTO]],Tabla13[#All],9,0),"C")</f>
        <v>A</v>
      </c>
      <c r="I356" s="11">
        <f t="shared" ref="I356:T365" ca="1" si="46">RANDBETWEEN(-100,1000)</f>
        <v>493</v>
      </c>
      <c r="J356" s="11">
        <f t="shared" ca="1" si="46"/>
        <v>205</v>
      </c>
      <c r="K356" s="11">
        <f t="shared" ca="1" si="46"/>
        <v>137</v>
      </c>
      <c r="L356" s="11">
        <f t="shared" ca="1" si="46"/>
        <v>247</v>
      </c>
      <c r="M356" s="11">
        <f t="shared" ca="1" si="46"/>
        <v>911</v>
      </c>
      <c r="N356" s="11">
        <f t="shared" ca="1" si="46"/>
        <v>714</v>
      </c>
      <c r="O356" s="11">
        <f t="shared" ca="1" si="46"/>
        <v>929</v>
      </c>
      <c r="P356" s="11">
        <f t="shared" ca="1" si="46"/>
        <v>596</v>
      </c>
      <c r="Q356" s="11">
        <f t="shared" ca="1" si="46"/>
        <v>317</v>
      </c>
      <c r="R356" s="11">
        <f t="shared" ca="1" si="46"/>
        <v>379</v>
      </c>
      <c r="S356" s="11">
        <f t="shared" ca="1" si="46"/>
        <v>67</v>
      </c>
      <c r="T356" s="11">
        <f t="shared" ca="1" si="46"/>
        <v>491</v>
      </c>
      <c r="U356" s="11">
        <f ca="1">IF($B$9=1,AVERAGE(Tabla1[[#This Row],[OCT]:[DIC]]),IF($B$9=2,AVERAGE(Tabla1[[#This Row],[JUL]:[DIC]]),AVERAGE(Tabla1[[#This Row],[ENE]:[DIC]])))</f>
        <v>312.33333333333331</v>
      </c>
      <c r="V356" s="11">
        <f ca="1">+Tabla1[[#This Row],[PROMEDIO VENTA (UNDS)]]/30</f>
        <v>10.41111111111111</v>
      </c>
      <c r="W356" s="11">
        <f ca="1">+Tabla1[[#This Row],[VENTA POR DÍA]]*Tabla1[[#This Row],[LEAD TIME (Días)]]</f>
        <v>187.39999999999998</v>
      </c>
      <c r="X356" s="11" t="str">
        <f>IF(Tabla1[[#This Row],[ABC]]="C","A PEDIDO","STOCK")</f>
        <v>STOCK</v>
      </c>
      <c r="Y356" s="11">
        <f ca="1">IF(Tabla1[[#This Row],[ABC]]="C",0,ROUNDUP(VLOOKUP(Tabla1[[#This Row],[ABC]],$F$11:$J$12,MATCH(Y$15,$F$10:$J$10,0),0)*Tabla1[[#This Row],[VENTA POR DÍA]],0))</f>
        <v>31</v>
      </c>
      <c r="Z356" s="11">
        <f ca="1">IF(Tabla1[[#This Row],[ABC]]="C",0,ROUNDUP(VLOOKUP(Tabla1[[#This Row],[ABC]],$F$11:$J$12,MATCH(Z$15,$F$10:$J$10,0),0)*Tabla1[[#This Row],[VENTA POR DÍA]],0))</f>
        <v>304</v>
      </c>
    </row>
    <row r="357" spans="2:26" x14ac:dyDescent="0.2">
      <c r="B357" s="2">
        <v>348307</v>
      </c>
      <c r="C357" s="2" t="s">
        <v>106</v>
      </c>
      <c r="D357" s="2" t="s">
        <v>93</v>
      </c>
      <c r="E357" s="3" t="s">
        <v>6</v>
      </c>
      <c r="F357" s="16">
        <f t="shared" ca="1" si="42"/>
        <v>20</v>
      </c>
      <c r="G357" s="17">
        <f t="shared" ca="1" si="43"/>
        <v>20</v>
      </c>
      <c r="H357" s="36" t="str">
        <f>IFERROR(VLOOKUP(Tabla1[[#This Row],[COD PRODUCTO]],Tabla13[#All],9,0),"C")</f>
        <v>B</v>
      </c>
      <c r="I357" s="11">
        <f t="shared" ca="1" si="46"/>
        <v>-25</v>
      </c>
      <c r="J357" s="11">
        <f t="shared" ca="1" si="46"/>
        <v>526</v>
      </c>
      <c r="K357" s="11">
        <f t="shared" ca="1" si="46"/>
        <v>823</v>
      </c>
      <c r="L357" s="11">
        <f t="shared" ca="1" si="46"/>
        <v>59</v>
      </c>
      <c r="M357" s="11">
        <f t="shared" ca="1" si="46"/>
        <v>365</v>
      </c>
      <c r="N357" s="11">
        <f t="shared" ca="1" si="46"/>
        <v>585</v>
      </c>
      <c r="O357" s="11">
        <f t="shared" ca="1" si="46"/>
        <v>849</v>
      </c>
      <c r="P357" s="11">
        <f t="shared" ca="1" si="46"/>
        <v>-58</v>
      </c>
      <c r="Q357" s="11">
        <f t="shared" ca="1" si="46"/>
        <v>595</v>
      </c>
      <c r="R357" s="11">
        <f t="shared" ca="1" si="46"/>
        <v>466</v>
      </c>
      <c r="S357" s="11">
        <f t="shared" ca="1" si="46"/>
        <v>353</v>
      </c>
      <c r="T357" s="11">
        <f t="shared" ca="1" si="46"/>
        <v>311</v>
      </c>
      <c r="U357" s="11">
        <f ca="1">IF($B$9=1,AVERAGE(Tabla1[[#This Row],[OCT]:[DIC]]),IF($B$9=2,AVERAGE(Tabla1[[#This Row],[JUL]:[DIC]]),AVERAGE(Tabla1[[#This Row],[ENE]:[DIC]])))</f>
        <v>376.66666666666669</v>
      </c>
      <c r="V357" s="11">
        <f ca="1">+Tabla1[[#This Row],[PROMEDIO VENTA (UNDS)]]/30</f>
        <v>12.555555555555555</v>
      </c>
      <c r="W357" s="11">
        <f ca="1">+Tabla1[[#This Row],[VENTA POR DÍA]]*Tabla1[[#This Row],[LEAD TIME (Días)]]</f>
        <v>251.11111111111111</v>
      </c>
      <c r="X357" s="11" t="str">
        <f>IF(Tabla1[[#This Row],[ABC]]="C","A PEDIDO","STOCK")</f>
        <v>STOCK</v>
      </c>
      <c r="Y357" s="11">
        <f ca="1">IF(Tabla1[[#This Row],[ABC]]="C",0,ROUNDUP(VLOOKUP(Tabla1[[#This Row],[ABC]],$F$11:$J$12,MATCH(Y$15,$F$10:$J$10,0),0)*Tabla1[[#This Row],[VENTA POR DÍA]],0))</f>
        <v>118</v>
      </c>
      <c r="Z357" s="11">
        <f ca="1">IF(Tabla1[[#This Row],[ABC]]="C",0,ROUNDUP(VLOOKUP(Tabla1[[#This Row],[ABC]],$F$11:$J$12,MATCH(Z$15,$F$10:$J$10,0),0)*Tabla1[[#This Row],[VENTA POR DÍA]],0))</f>
        <v>286</v>
      </c>
    </row>
    <row r="358" spans="2:26" x14ac:dyDescent="0.2">
      <c r="B358" s="2">
        <v>348213</v>
      </c>
      <c r="C358" s="2" t="s">
        <v>124</v>
      </c>
      <c r="D358" s="2" t="s">
        <v>93</v>
      </c>
      <c r="E358" s="3" t="s">
        <v>6</v>
      </c>
      <c r="F358" s="16">
        <f t="shared" ca="1" si="42"/>
        <v>23</v>
      </c>
      <c r="G358" s="17">
        <f t="shared" ca="1" si="43"/>
        <v>23</v>
      </c>
      <c r="H358" s="36" t="str">
        <f>IFERROR(VLOOKUP(Tabla1[[#This Row],[COD PRODUCTO]],Tabla13[#All],9,0),"C")</f>
        <v>B</v>
      </c>
      <c r="I358" s="11">
        <f t="shared" ca="1" si="46"/>
        <v>23</v>
      </c>
      <c r="J358" s="11">
        <f t="shared" ca="1" si="46"/>
        <v>349</v>
      </c>
      <c r="K358" s="11">
        <f t="shared" ca="1" si="46"/>
        <v>472</v>
      </c>
      <c r="L358" s="11">
        <f t="shared" ca="1" si="46"/>
        <v>565</v>
      </c>
      <c r="M358" s="11">
        <f t="shared" ca="1" si="46"/>
        <v>59</v>
      </c>
      <c r="N358" s="11">
        <f t="shared" ca="1" si="46"/>
        <v>211</v>
      </c>
      <c r="O358" s="11">
        <f t="shared" ca="1" si="46"/>
        <v>634</v>
      </c>
      <c r="P358" s="11">
        <f t="shared" ca="1" si="46"/>
        <v>718</v>
      </c>
      <c r="Q358" s="11">
        <f t="shared" ca="1" si="46"/>
        <v>633</v>
      </c>
      <c r="R358" s="11">
        <f t="shared" ca="1" si="46"/>
        <v>177</v>
      </c>
      <c r="S358" s="11">
        <f t="shared" ca="1" si="46"/>
        <v>328</v>
      </c>
      <c r="T358" s="11">
        <f t="shared" ca="1" si="46"/>
        <v>627</v>
      </c>
      <c r="U358" s="11">
        <f ca="1">IF($B$9=1,AVERAGE(Tabla1[[#This Row],[OCT]:[DIC]]),IF($B$9=2,AVERAGE(Tabla1[[#This Row],[JUL]:[DIC]]),AVERAGE(Tabla1[[#This Row],[ENE]:[DIC]])))</f>
        <v>377.33333333333331</v>
      </c>
      <c r="V358" s="11">
        <f ca="1">+Tabla1[[#This Row],[PROMEDIO VENTA (UNDS)]]/30</f>
        <v>12.577777777777778</v>
      </c>
      <c r="W358" s="11">
        <f ca="1">+Tabla1[[#This Row],[VENTA POR DÍA]]*Tabla1[[#This Row],[LEAD TIME (Días)]]</f>
        <v>289.28888888888889</v>
      </c>
      <c r="X358" s="11" t="str">
        <f>IF(Tabla1[[#This Row],[ABC]]="C","A PEDIDO","STOCK")</f>
        <v>STOCK</v>
      </c>
      <c r="Y358" s="11">
        <f ca="1">IF(Tabla1[[#This Row],[ABC]]="C",0,ROUNDUP(VLOOKUP(Tabla1[[#This Row],[ABC]],$F$11:$J$12,MATCH(Y$15,$F$10:$J$10,0),0)*Tabla1[[#This Row],[VENTA POR DÍA]],0))</f>
        <v>118</v>
      </c>
      <c r="Z358" s="11">
        <f ca="1">IF(Tabla1[[#This Row],[ABC]]="C",0,ROUNDUP(VLOOKUP(Tabla1[[#This Row],[ABC]],$F$11:$J$12,MATCH(Z$15,$F$10:$J$10,0),0)*Tabla1[[#This Row],[VENTA POR DÍA]],0))</f>
        <v>287</v>
      </c>
    </row>
    <row r="359" spans="2:26" x14ac:dyDescent="0.2">
      <c r="B359" s="2">
        <v>348182</v>
      </c>
      <c r="C359" s="2" t="s">
        <v>183</v>
      </c>
      <c r="D359" s="2" t="s">
        <v>93</v>
      </c>
      <c r="E359" s="3" t="s">
        <v>6</v>
      </c>
      <c r="F359" s="16">
        <f t="shared" ca="1" si="42"/>
        <v>38</v>
      </c>
      <c r="G359" s="17">
        <f t="shared" ca="1" si="43"/>
        <v>5</v>
      </c>
      <c r="H359" s="36" t="str">
        <f>IFERROR(VLOOKUP(Tabla1[[#This Row],[COD PRODUCTO]],Tabla13[#All],9,0),"C")</f>
        <v>B</v>
      </c>
      <c r="I359" s="11">
        <f t="shared" ca="1" si="46"/>
        <v>769</v>
      </c>
      <c r="J359" s="11">
        <f t="shared" ca="1" si="46"/>
        <v>536</v>
      </c>
      <c r="K359" s="11">
        <f t="shared" ca="1" si="46"/>
        <v>723</v>
      </c>
      <c r="L359" s="11">
        <f t="shared" ca="1" si="46"/>
        <v>556</v>
      </c>
      <c r="M359" s="11">
        <f t="shared" ca="1" si="46"/>
        <v>12</v>
      </c>
      <c r="N359" s="11">
        <f t="shared" ca="1" si="46"/>
        <v>688</v>
      </c>
      <c r="O359" s="11">
        <f t="shared" ca="1" si="46"/>
        <v>354</v>
      </c>
      <c r="P359" s="11">
        <f t="shared" ca="1" si="46"/>
        <v>998</v>
      </c>
      <c r="Q359" s="11">
        <f t="shared" ca="1" si="46"/>
        <v>976</v>
      </c>
      <c r="R359" s="11">
        <f t="shared" ca="1" si="46"/>
        <v>221</v>
      </c>
      <c r="S359" s="11">
        <f t="shared" ca="1" si="46"/>
        <v>172</v>
      </c>
      <c r="T359" s="11">
        <f t="shared" ca="1" si="46"/>
        <v>196</v>
      </c>
      <c r="U359" s="11">
        <f ca="1">IF($B$9=1,AVERAGE(Tabla1[[#This Row],[OCT]:[DIC]]),IF($B$9=2,AVERAGE(Tabla1[[#This Row],[JUL]:[DIC]]),AVERAGE(Tabla1[[#This Row],[ENE]:[DIC]])))</f>
        <v>196.33333333333334</v>
      </c>
      <c r="V359" s="11">
        <f ca="1">+Tabla1[[#This Row],[PROMEDIO VENTA (UNDS)]]/30</f>
        <v>6.5444444444444452</v>
      </c>
      <c r="W359" s="11">
        <f ca="1">+Tabla1[[#This Row],[VENTA POR DÍA]]*Tabla1[[#This Row],[LEAD TIME (Días)]]</f>
        <v>32.722222222222229</v>
      </c>
      <c r="X359" s="11" t="str">
        <f>IF(Tabla1[[#This Row],[ABC]]="C","A PEDIDO","STOCK")</f>
        <v>STOCK</v>
      </c>
      <c r="Y359" s="11">
        <f ca="1">IF(Tabla1[[#This Row],[ABC]]="C",0,ROUNDUP(VLOOKUP(Tabla1[[#This Row],[ABC]],$F$11:$J$12,MATCH(Y$15,$F$10:$J$10,0),0)*Tabla1[[#This Row],[VENTA POR DÍA]],0))</f>
        <v>62</v>
      </c>
      <c r="Z359" s="11">
        <f ca="1">IF(Tabla1[[#This Row],[ABC]]="C",0,ROUNDUP(VLOOKUP(Tabla1[[#This Row],[ABC]],$F$11:$J$12,MATCH(Z$15,$F$10:$J$10,0),0)*Tabla1[[#This Row],[VENTA POR DÍA]],0))</f>
        <v>150</v>
      </c>
    </row>
    <row r="360" spans="2:26" x14ac:dyDescent="0.2">
      <c r="B360" s="2">
        <v>348173</v>
      </c>
      <c r="C360" s="2" t="s">
        <v>229</v>
      </c>
      <c r="D360" s="2" t="s">
        <v>93</v>
      </c>
      <c r="E360" s="3" t="s">
        <v>6</v>
      </c>
      <c r="F360" s="16">
        <f t="shared" ca="1" si="42"/>
        <v>34</v>
      </c>
      <c r="G360" s="17">
        <f t="shared" ca="1" si="43"/>
        <v>7</v>
      </c>
      <c r="H360" s="36" t="str">
        <f>IFERROR(VLOOKUP(Tabla1[[#This Row],[COD PRODUCTO]],Tabla13[#All],9,0),"C")</f>
        <v>A</v>
      </c>
      <c r="I360" s="11">
        <f t="shared" ca="1" si="46"/>
        <v>678</v>
      </c>
      <c r="J360" s="11">
        <f t="shared" ca="1" si="46"/>
        <v>607</v>
      </c>
      <c r="K360" s="11">
        <f t="shared" ca="1" si="46"/>
        <v>742</v>
      </c>
      <c r="L360" s="11">
        <f t="shared" ca="1" si="46"/>
        <v>395</v>
      </c>
      <c r="M360" s="11">
        <f t="shared" ca="1" si="46"/>
        <v>945</v>
      </c>
      <c r="N360" s="11">
        <f t="shared" ca="1" si="46"/>
        <v>201</v>
      </c>
      <c r="O360" s="11">
        <f t="shared" ca="1" si="46"/>
        <v>577</v>
      </c>
      <c r="P360" s="11">
        <f t="shared" ca="1" si="46"/>
        <v>508</v>
      </c>
      <c r="Q360" s="11">
        <f t="shared" ca="1" si="46"/>
        <v>31</v>
      </c>
      <c r="R360" s="11">
        <f t="shared" ca="1" si="46"/>
        <v>853</v>
      </c>
      <c r="S360" s="11">
        <f t="shared" ca="1" si="46"/>
        <v>625</v>
      </c>
      <c r="T360" s="11">
        <f t="shared" ca="1" si="46"/>
        <v>406</v>
      </c>
      <c r="U360" s="11">
        <f ca="1">IF($B$9=1,AVERAGE(Tabla1[[#This Row],[OCT]:[DIC]]),IF($B$9=2,AVERAGE(Tabla1[[#This Row],[JUL]:[DIC]]),AVERAGE(Tabla1[[#This Row],[ENE]:[DIC]])))</f>
        <v>628</v>
      </c>
      <c r="V360" s="11">
        <f ca="1">+Tabla1[[#This Row],[PROMEDIO VENTA (UNDS)]]/30</f>
        <v>20.933333333333334</v>
      </c>
      <c r="W360" s="11">
        <f ca="1">+Tabla1[[#This Row],[VENTA POR DÍA]]*Tabla1[[#This Row],[LEAD TIME (Días)]]</f>
        <v>146.53333333333333</v>
      </c>
      <c r="X360" s="11" t="str">
        <f>IF(Tabla1[[#This Row],[ABC]]="C","A PEDIDO","STOCK")</f>
        <v>STOCK</v>
      </c>
      <c r="Y360" s="11">
        <f ca="1">IF(Tabla1[[#This Row],[ABC]]="C",0,ROUNDUP(VLOOKUP(Tabla1[[#This Row],[ABC]],$F$11:$J$12,MATCH(Y$15,$F$10:$J$10,0),0)*Tabla1[[#This Row],[VENTA POR DÍA]],0))</f>
        <v>63</v>
      </c>
      <c r="Z360" s="11">
        <f ca="1">IF(Tabla1[[#This Row],[ABC]]="C",0,ROUNDUP(VLOOKUP(Tabla1[[#This Row],[ABC]],$F$11:$J$12,MATCH(Z$15,$F$10:$J$10,0),0)*Tabla1[[#This Row],[VENTA POR DÍA]],0))</f>
        <v>611</v>
      </c>
    </row>
    <row r="361" spans="2:26" x14ac:dyDescent="0.2">
      <c r="B361" s="2">
        <v>348193</v>
      </c>
      <c r="C361" s="2" t="s">
        <v>230</v>
      </c>
      <c r="D361" s="2" t="s">
        <v>93</v>
      </c>
      <c r="E361" s="3" t="s">
        <v>6</v>
      </c>
      <c r="F361" s="16">
        <f t="shared" ca="1" si="42"/>
        <v>39</v>
      </c>
      <c r="G361" s="17">
        <f t="shared" ca="1" si="43"/>
        <v>28</v>
      </c>
      <c r="H361" s="36" t="str">
        <f>IFERROR(VLOOKUP(Tabla1[[#This Row],[COD PRODUCTO]],Tabla13[#All],9,0),"C")</f>
        <v>C</v>
      </c>
      <c r="I361" s="11">
        <f t="shared" ca="1" si="46"/>
        <v>112</v>
      </c>
      <c r="J361" s="11">
        <f t="shared" ca="1" si="46"/>
        <v>485</v>
      </c>
      <c r="K361" s="11">
        <f t="shared" ca="1" si="46"/>
        <v>829</v>
      </c>
      <c r="L361" s="11">
        <f t="shared" ca="1" si="46"/>
        <v>73</v>
      </c>
      <c r="M361" s="11">
        <f t="shared" ca="1" si="46"/>
        <v>921</v>
      </c>
      <c r="N361" s="11">
        <f t="shared" ca="1" si="46"/>
        <v>389</v>
      </c>
      <c r="O361" s="11">
        <f t="shared" ca="1" si="46"/>
        <v>498</v>
      </c>
      <c r="P361" s="11">
        <f t="shared" ca="1" si="46"/>
        <v>104</v>
      </c>
      <c r="Q361" s="11">
        <f t="shared" ca="1" si="46"/>
        <v>143</v>
      </c>
      <c r="R361" s="11">
        <f t="shared" ca="1" si="46"/>
        <v>211</v>
      </c>
      <c r="S361" s="11">
        <f t="shared" ca="1" si="46"/>
        <v>619</v>
      </c>
      <c r="T361" s="11">
        <f t="shared" ca="1" si="46"/>
        <v>912</v>
      </c>
      <c r="U361" s="11">
        <f ca="1">IF($B$9=1,AVERAGE(Tabla1[[#This Row],[OCT]:[DIC]]),IF($B$9=2,AVERAGE(Tabla1[[#This Row],[JUL]:[DIC]]),AVERAGE(Tabla1[[#This Row],[ENE]:[DIC]])))</f>
        <v>580.66666666666663</v>
      </c>
      <c r="V361" s="11">
        <f ca="1">+Tabla1[[#This Row],[PROMEDIO VENTA (UNDS)]]/30</f>
        <v>19.355555555555554</v>
      </c>
      <c r="W361" s="11">
        <f ca="1">+Tabla1[[#This Row],[VENTA POR DÍA]]*Tabla1[[#This Row],[LEAD TIME (Días)]]</f>
        <v>541.95555555555552</v>
      </c>
      <c r="X361" s="11" t="str">
        <f>IF(Tabla1[[#This Row],[ABC]]="C","A PEDIDO","STOCK")</f>
        <v>A PEDIDO</v>
      </c>
      <c r="Y361" s="11">
        <f>IF(Tabla1[[#This Row],[ABC]]="C",0,ROUNDUP(VLOOKUP(Tabla1[[#This Row],[ABC]],$F$11:$J$12,MATCH(Y$15,$F$10:$J$10,0),0)*Tabla1[[#This Row],[VENTA POR DÍA]],0))</f>
        <v>0</v>
      </c>
      <c r="Z361" s="11">
        <f>IF(Tabla1[[#This Row],[ABC]]="C",0,ROUNDUP(VLOOKUP(Tabla1[[#This Row],[ABC]],$F$11:$J$12,MATCH(Z$15,$F$10:$J$10,0),0)*Tabla1[[#This Row],[VENTA POR DÍA]],0))</f>
        <v>0</v>
      </c>
    </row>
    <row r="362" spans="2:26" x14ac:dyDescent="0.2">
      <c r="B362" s="2">
        <v>348184</v>
      </c>
      <c r="C362" s="2" t="s">
        <v>241</v>
      </c>
      <c r="D362" s="2" t="s">
        <v>93</v>
      </c>
      <c r="E362" s="3" t="s">
        <v>6</v>
      </c>
      <c r="F362" s="16">
        <f t="shared" ca="1" si="42"/>
        <v>10</v>
      </c>
      <c r="G362" s="17">
        <f t="shared" ca="1" si="43"/>
        <v>25</v>
      </c>
      <c r="H362" s="36" t="str">
        <f>IFERROR(VLOOKUP(Tabla1[[#This Row],[COD PRODUCTO]],Tabla13[#All],9,0),"C")</f>
        <v>C</v>
      </c>
      <c r="I362" s="11">
        <f t="shared" ca="1" si="46"/>
        <v>322</v>
      </c>
      <c r="J362" s="11">
        <f t="shared" ca="1" si="46"/>
        <v>146</v>
      </c>
      <c r="K362" s="11">
        <f t="shared" ca="1" si="46"/>
        <v>866</v>
      </c>
      <c r="L362" s="11">
        <f t="shared" ca="1" si="46"/>
        <v>297</v>
      </c>
      <c r="M362" s="11">
        <f t="shared" ca="1" si="46"/>
        <v>491</v>
      </c>
      <c r="N362" s="11">
        <f t="shared" ca="1" si="46"/>
        <v>861</v>
      </c>
      <c r="O362" s="11">
        <f t="shared" ca="1" si="46"/>
        <v>-65</v>
      </c>
      <c r="P362" s="11">
        <f t="shared" ca="1" si="46"/>
        <v>749</v>
      </c>
      <c r="Q362" s="11">
        <f t="shared" ca="1" si="46"/>
        <v>31</v>
      </c>
      <c r="R362" s="11">
        <f t="shared" ca="1" si="46"/>
        <v>469</v>
      </c>
      <c r="S362" s="11">
        <f t="shared" ca="1" si="46"/>
        <v>-7</v>
      </c>
      <c r="T362" s="11">
        <f t="shared" ca="1" si="46"/>
        <v>862</v>
      </c>
      <c r="U362" s="11">
        <f ca="1">IF($B$9=1,AVERAGE(Tabla1[[#This Row],[OCT]:[DIC]]),IF($B$9=2,AVERAGE(Tabla1[[#This Row],[JUL]:[DIC]]),AVERAGE(Tabla1[[#This Row],[ENE]:[DIC]])))</f>
        <v>441.33333333333331</v>
      </c>
      <c r="V362" s="11">
        <f ca="1">+Tabla1[[#This Row],[PROMEDIO VENTA (UNDS)]]/30</f>
        <v>14.71111111111111</v>
      </c>
      <c r="W362" s="11">
        <f ca="1">+Tabla1[[#This Row],[VENTA POR DÍA]]*Tabla1[[#This Row],[LEAD TIME (Días)]]</f>
        <v>367.77777777777777</v>
      </c>
      <c r="X362" s="11" t="str">
        <f>IF(Tabla1[[#This Row],[ABC]]="C","A PEDIDO","STOCK")</f>
        <v>A PEDIDO</v>
      </c>
      <c r="Y362" s="11">
        <f>IF(Tabla1[[#This Row],[ABC]]="C",0,ROUNDUP(VLOOKUP(Tabla1[[#This Row],[ABC]],$F$11:$J$12,MATCH(Y$15,$F$10:$J$10,0),0)*Tabla1[[#This Row],[VENTA POR DÍA]],0))</f>
        <v>0</v>
      </c>
      <c r="Z362" s="11">
        <f>IF(Tabla1[[#This Row],[ABC]]="C",0,ROUNDUP(VLOOKUP(Tabla1[[#This Row],[ABC]],$F$11:$J$12,MATCH(Z$15,$F$10:$J$10,0),0)*Tabla1[[#This Row],[VENTA POR DÍA]],0))</f>
        <v>0</v>
      </c>
    </row>
    <row r="363" spans="2:26" x14ac:dyDescent="0.2">
      <c r="B363" s="2">
        <v>348329</v>
      </c>
      <c r="C363" s="2" t="s">
        <v>242</v>
      </c>
      <c r="D363" s="2" t="s">
        <v>93</v>
      </c>
      <c r="E363" s="3" t="s">
        <v>6</v>
      </c>
      <c r="F363" s="16">
        <f t="shared" ca="1" si="42"/>
        <v>21</v>
      </c>
      <c r="G363" s="17">
        <f t="shared" ca="1" si="43"/>
        <v>23</v>
      </c>
      <c r="H363" s="36" t="str">
        <f>IFERROR(VLOOKUP(Tabla1[[#This Row],[COD PRODUCTO]],Tabla13[#All],9,0),"C")</f>
        <v>B</v>
      </c>
      <c r="I363" s="11">
        <f t="shared" ca="1" si="46"/>
        <v>517</v>
      </c>
      <c r="J363" s="11">
        <f t="shared" ca="1" si="46"/>
        <v>392</v>
      </c>
      <c r="K363" s="11">
        <f t="shared" ca="1" si="46"/>
        <v>705</v>
      </c>
      <c r="L363" s="11">
        <f t="shared" ca="1" si="46"/>
        <v>120</v>
      </c>
      <c r="M363" s="11">
        <f t="shared" ca="1" si="46"/>
        <v>644</v>
      </c>
      <c r="N363" s="11">
        <f t="shared" ca="1" si="46"/>
        <v>734</v>
      </c>
      <c r="O363" s="11">
        <f t="shared" ca="1" si="46"/>
        <v>713</v>
      </c>
      <c r="P363" s="11">
        <f t="shared" ca="1" si="46"/>
        <v>47</v>
      </c>
      <c r="Q363" s="11">
        <f t="shared" ca="1" si="46"/>
        <v>777</v>
      </c>
      <c r="R363" s="11">
        <f t="shared" ca="1" si="46"/>
        <v>397</v>
      </c>
      <c r="S363" s="11">
        <f t="shared" ca="1" si="46"/>
        <v>159</v>
      </c>
      <c r="T363" s="11">
        <f t="shared" ca="1" si="46"/>
        <v>83</v>
      </c>
      <c r="U363" s="11">
        <f ca="1">IF($B$9=1,AVERAGE(Tabla1[[#This Row],[OCT]:[DIC]]),IF($B$9=2,AVERAGE(Tabla1[[#This Row],[JUL]:[DIC]]),AVERAGE(Tabla1[[#This Row],[ENE]:[DIC]])))</f>
        <v>213</v>
      </c>
      <c r="V363" s="11">
        <f ca="1">+Tabla1[[#This Row],[PROMEDIO VENTA (UNDS)]]/30</f>
        <v>7.1</v>
      </c>
      <c r="W363" s="11">
        <f ca="1">+Tabla1[[#This Row],[VENTA POR DÍA]]*Tabla1[[#This Row],[LEAD TIME (Días)]]</f>
        <v>163.29999999999998</v>
      </c>
      <c r="X363" s="11" t="str">
        <f>IF(Tabla1[[#This Row],[ABC]]="C","A PEDIDO","STOCK")</f>
        <v>STOCK</v>
      </c>
      <c r="Y363" s="11">
        <f ca="1">IF(Tabla1[[#This Row],[ABC]]="C",0,ROUNDUP(VLOOKUP(Tabla1[[#This Row],[ABC]],$F$11:$J$12,MATCH(Y$15,$F$10:$J$10,0),0)*Tabla1[[#This Row],[VENTA POR DÍA]],0))</f>
        <v>67</v>
      </c>
      <c r="Z363" s="11">
        <f ca="1">IF(Tabla1[[#This Row],[ABC]]="C",0,ROUNDUP(VLOOKUP(Tabla1[[#This Row],[ABC]],$F$11:$J$12,MATCH(Z$15,$F$10:$J$10,0),0)*Tabla1[[#This Row],[VENTA POR DÍA]],0))</f>
        <v>162</v>
      </c>
    </row>
    <row r="364" spans="2:26" x14ac:dyDescent="0.2">
      <c r="B364" s="2">
        <v>348309</v>
      </c>
      <c r="C364" s="2" t="s">
        <v>106</v>
      </c>
      <c r="D364" s="2" t="s">
        <v>93</v>
      </c>
      <c r="E364" s="3" t="s">
        <v>6</v>
      </c>
      <c r="F364" s="16">
        <f t="shared" ca="1" si="42"/>
        <v>32</v>
      </c>
      <c r="G364" s="17">
        <f t="shared" ca="1" si="43"/>
        <v>19</v>
      </c>
      <c r="H364" s="36" t="str">
        <f>IFERROR(VLOOKUP(Tabla1[[#This Row],[COD PRODUCTO]],Tabla13[#All],9,0),"C")</f>
        <v>C</v>
      </c>
      <c r="I364" s="11">
        <f t="shared" ca="1" si="46"/>
        <v>424</v>
      </c>
      <c r="J364" s="11">
        <f t="shared" ca="1" si="46"/>
        <v>134</v>
      </c>
      <c r="K364" s="11">
        <f t="shared" ca="1" si="46"/>
        <v>248</v>
      </c>
      <c r="L364" s="11">
        <f t="shared" ca="1" si="46"/>
        <v>-81</v>
      </c>
      <c r="M364" s="11">
        <f t="shared" ca="1" si="46"/>
        <v>529</v>
      </c>
      <c r="N364" s="11">
        <f t="shared" ca="1" si="46"/>
        <v>743</v>
      </c>
      <c r="O364" s="11">
        <f t="shared" ca="1" si="46"/>
        <v>645</v>
      </c>
      <c r="P364" s="11">
        <f t="shared" ca="1" si="46"/>
        <v>-71</v>
      </c>
      <c r="Q364" s="11">
        <f t="shared" ca="1" si="46"/>
        <v>746</v>
      </c>
      <c r="R364" s="11">
        <f t="shared" ca="1" si="46"/>
        <v>830</v>
      </c>
      <c r="S364" s="11">
        <f t="shared" ca="1" si="46"/>
        <v>118</v>
      </c>
      <c r="T364" s="11">
        <f t="shared" ca="1" si="46"/>
        <v>374</v>
      </c>
      <c r="U364" s="11">
        <f ca="1">IF($B$9=1,AVERAGE(Tabla1[[#This Row],[OCT]:[DIC]]),IF($B$9=2,AVERAGE(Tabla1[[#This Row],[JUL]:[DIC]]),AVERAGE(Tabla1[[#This Row],[ENE]:[DIC]])))</f>
        <v>440.66666666666669</v>
      </c>
      <c r="V364" s="11">
        <f ca="1">+Tabla1[[#This Row],[PROMEDIO VENTA (UNDS)]]/30</f>
        <v>14.68888888888889</v>
      </c>
      <c r="W364" s="11">
        <f ca="1">+Tabla1[[#This Row],[VENTA POR DÍA]]*Tabla1[[#This Row],[LEAD TIME (Días)]]</f>
        <v>279.0888888888889</v>
      </c>
      <c r="X364" s="11" t="str">
        <f>IF(Tabla1[[#This Row],[ABC]]="C","A PEDIDO","STOCK")</f>
        <v>A PEDIDO</v>
      </c>
      <c r="Y364" s="11">
        <f>IF(Tabla1[[#This Row],[ABC]]="C",0,ROUNDUP(VLOOKUP(Tabla1[[#This Row],[ABC]],$F$11:$J$12,MATCH(Y$15,$F$10:$J$10,0),0)*Tabla1[[#This Row],[VENTA POR DÍA]],0))</f>
        <v>0</v>
      </c>
      <c r="Z364" s="11">
        <f>IF(Tabla1[[#This Row],[ABC]]="C",0,ROUNDUP(VLOOKUP(Tabla1[[#This Row],[ABC]],$F$11:$J$12,MATCH(Z$15,$F$10:$J$10,0),0)*Tabla1[[#This Row],[VENTA POR DÍA]],0))</f>
        <v>0</v>
      </c>
    </row>
    <row r="365" spans="2:26" x14ac:dyDescent="0.2">
      <c r="B365" s="2">
        <v>348212</v>
      </c>
      <c r="C365" s="2" t="s">
        <v>282</v>
      </c>
      <c r="D365" s="2" t="s">
        <v>93</v>
      </c>
      <c r="E365" s="3" t="s">
        <v>6</v>
      </c>
      <c r="F365" s="16">
        <f t="shared" ca="1" si="42"/>
        <v>24</v>
      </c>
      <c r="G365" s="17">
        <f t="shared" ca="1" si="43"/>
        <v>9</v>
      </c>
      <c r="H365" s="36" t="str">
        <f>IFERROR(VLOOKUP(Tabla1[[#This Row],[COD PRODUCTO]],Tabla13[#All],9,0),"C")</f>
        <v>C</v>
      </c>
      <c r="I365" s="11">
        <f t="shared" ca="1" si="46"/>
        <v>959</v>
      </c>
      <c r="J365" s="11">
        <f t="shared" ca="1" si="46"/>
        <v>758</v>
      </c>
      <c r="K365" s="11">
        <f t="shared" ca="1" si="46"/>
        <v>423</v>
      </c>
      <c r="L365" s="11">
        <f t="shared" ca="1" si="46"/>
        <v>842</v>
      </c>
      <c r="M365" s="11">
        <f t="shared" ca="1" si="46"/>
        <v>578</v>
      </c>
      <c r="N365" s="11">
        <f t="shared" ca="1" si="46"/>
        <v>619</v>
      </c>
      <c r="O365" s="11">
        <f t="shared" ca="1" si="46"/>
        <v>641</v>
      </c>
      <c r="P365" s="11">
        <f t="shared" ca="1" si="46"/>
        <v>526</v>
      </c>
      <c r="Q365" s="11">
        <f t="shared" ca="1" si="46"/>
        <v>141</v>
      </c>
      <c r="R365" s="11">
        <f t="shared" ca="1" si="46"/>
        <v>99</v>
      </c>
      <c r="S365" s="11">
        <f t="shared" ca="1" si="46"/>
        <v>153</v>
      </c>
      <c r="T365" s="11">
        <f t="shared" ca="1" si="46"/>
        <v>271</v>
      </c>
      <c r="U365" s="11">
        <f ca="1">IF($B$9=1,AVERAGE(Tabla1[[#This Row],[OCT]:[DIC]]),IF($B$9=2,AVERAGE(Tabla1[[#This Row],[JUL]:[DIC]]),AVERAGE(Tabla1[[#This Row],[ENE]:[DIC]])))</f>
        <v>174.33333333333334</v>
      </c>
      <c r="V365" s="11">
        <f ca="1">+Tabla1[[#This Row],[PROMEDIO VENTA (UNDS)]]/30</f>
        <v>5.8111111111111118</v>
      </c>
      <c r="W365" s="11">
        <f ca="1">+Tabla1[[#This Row],[VENTA POR DÍA]]*Tabla1[[#This Row],[LEAD TIME (Días)]]</f>
        <v>52.300000000000004</v>
      </c>
      <c r="X365" s="11" t="str">
        <f>IF(Tabla1[[#This Row],[ABC]]="C","A PEDIDO","STOCK")</f>
        <v>A PEDIDO</v>
      </c>
      <c r="Y365" s="11">
        <f>IF(Tabla1[[#This Row],[ABC]]="C",0,ROUNDUP(VLOOKUP(Tabla1[[#This Row],[ABC]],$F$11:$J$12,MATCH(Y$15,$F$10:$J$10,0),0)*Tabla1[[#This Row],[VENTA POR DÍA]],0))</f>
        <v>0</v>
      </c>
      <c r="Z365" s="11">
        <f>IF(Tabla1[[#This Row],[ABC]]="C",0,ROUNDUP(VLOOKUP(Tabla1[[#This Row],[ABC]],$F$11:$J$12,MATCH(Z$15,$F$10:$J$10,0),0)*Tabla1[[#This Row],[VENTA POR DÍA]],0))</f>
        <v>0</v>
      </c>
    </row>
    <row r="366" spans="2:26" x14ac:dyDescent="0.2">
      <c r="B366" s="2">
        <v>348205</v>
      </c>
      <c r="C366" s="2" t="s">
        <v>288</v>
      </c>
      <c r="D366" s="2" t="s">
        <v>93</v>
      </c>
      <c r="E366" s="3" t="s">
        <v>6</v>
      </c>
      <c r="F366" s="16">
        <f t="shared" ca="1" si="42"/>
        <v>36</v>
      </c>
      <c r="G366" s="17">
        <f t="shared" ca="1" si="43"/>
        <v>9</v>
      </c>
      <c r="H366" s="36" t="str">
        <f>IFERROR(VLOOKUP(Tabla1[[#This Row],[COD PRODUCTO]],Tabla13[#All],9,0),"C")</f>
        <v>C</v>
      </c>
      <c r="I366" s="11">
        <f t="shared" ref="I366:T375" ca="1" si="47">RANDBETWEEN(-100,1000)</f>
        <v>-80</v>
      </c>
      <c r="J366" s="11">
        <f t="shared" ca="1" si="47"/>
        <v>215</v>
      </c>
      <c r="K366" s="11">
        <f t="shared" ca="1" si="47"/>
        <v>-4</v>
      </c>
      <c r="L366" s="11">
        <f t="shared" ca="1" si="47"/>
        <v>808</v>
      </c>
      <c r="M366" s="11">
        <f t="shared" ca="1" si="47"/>
        <v>-81</v>
      </c>
      <c r="N366" s="11">
        <f t="shared" ca="1" si="47"/>
        <v>811</v>
      </c>
      <c r="O366" s="11">
        <f t="shared" ca="1" si="47"/>
        <v>140</v>
      </c>
      <c r="P366" s="11">
        <f t="shared" ca="1" si="47"/>
        <v>599</v>
      </c>
      <c r="Q366" s="11">
        <f t="shared" ca="1" si="47"/>
        <v>66</v>
      </c>
      <c r="R366" s="11">
        <f t="shared" ca="1" si="47"/>
        <v>886</v>
      </c>
      <c r="S366" s="11">
        <f t="shared" ca="1" si="47"/>
        <v>695</v>
      </c>
      <c r="T366" s="11">
        <f t="shared" ca="1" si="47"/>
        <v>233</v>
      </c>
      <c r="U366" s="11">
        <f ca="1">IF($B$9=1,AVERAGE(Tabla1[[#This Row],[OCT]:[DIC]]),IF($B$9=2,AVERAGE(Tabla1[[#This Row],[JUL]:[DIC]]),AVERAGE(Tabla1[[#This Row],[ENE]:[DIC]])))</f>
        <v>604.66666666666663</v>
      </c>
      <c r="V366" s="11">
        <f ca="1">+Tabla1[[#This Row],[PROMEDIO VENTA (UNDS)]]/30</f>
        <v>20.155555555555555</v>
      </c>
      <c r="W366" s="11">
        <f ca="1">+Tabla1[[#This Row],[VENTA POR DÍA]]*Tabla1[[#This Row],[LEAD TIME (Días)]]</f>
        <v>181.4</v>
      </c>
      <c r="X366" s="11" t="str">
        <f>IF(Tabla1[[#This Row],[ABC]]="C","A PEDIDO","STOCK")</f>
        <v>A PEDIDO</v>
      </c>
      <c r="Y366" s="11">
        <f>IF(Tabla1[[#This Row],[ABC]]="C",0,ROUNDUP(VLOOKUP(Tabla1[[#This Row],[ABC]],$F$11:$J$12,MATCH(Y$15,$F$10:$J$10,0),0)*Tabla1[[#This Row],[VENTA POR DÍA]],0))</f>
        <v>0</v>
      </c>
      <c r="Z366" s="11">
        <f>IF(Tabla1[[#This Row],[ABC]]="C",0,ROUNDUP(VLOOKUP(Tabla1[[#This Row],[ABC]],$F$11:$J$12,MATCH(Z$15,$F$10:$J$10,0),0)*Tabla1[[#This Row],[VENTA POR DÍA]],0))</f>
        <v>0</v>
      </c>
    </row>
    <row r="367" spans="2:26" x14ac:dyDescent="0.2">
      <c r="B367" s="2">
        <v>348230</v>
      </c>
      <c r="C367" s="2" t="s">
        <v>316</v>
      </c>
      <c r="D367" s="2" t="s">
        <v>93</v>
      </c>
      <c r="E367" s="3" t="s">
        <v>6</v>
      </c>
      <c r="F367" s="16">
        <f t="shared" ca="1" si="42"/>
        <v>45</v>
      </c>
      <c r="G367" s="17">
        <f t="shared" ca="1" si="43"/>
        <v>5</v>
      </c>
      <c r="H367" s="36" t="str">
        <f>IFERROR(VLOOKUP(Tabla1[[#This Row],[COD PRODUCTO]],Tabla13[#All],9,0),"C")</f>
        <v>A</v>
      </c>
      <c r="I367" s="11">
        <f t="shared" ca="1" si="47"/>
        <v>66</v>
      </c>
      <c r="J367" s="11">
        <f t="shared" ca="1" si="47"/>
        <v>356</v>
      </c>
      <c r="K367" s="11">
        <f t="shared" ca="1" si="47"/>
        <v>423</v>
      </c>
      <c r="L367" s="11">
        <f t="shared" ca="1" si="47"/>
        <v>762</v>
      </c>
      <c r="M367" s="11">
        <f t="shared" ca="1" si="47"/>
        <v>-7</v>
      </c>
      <c r="N367" s="11">
        <f t="shared" ca="1" si="47"/>
        <v>-49</v>
      </c>
      <c r="O367" s="11">
        <f t="shared" ca="1" si="47"/>
        <v>594</v>
      </c>
      <c r="P367" s="11">
        <f t="shared" ca="1" si="47"/>
        <v>378</v>
      </c>
      <c r="Q367" s="11">
        <f t="shared" ca="1" si="47"/>
        <v>940</v>
      </c>
      <c r="R367" s="11">
        <f t="shared" ca="1" si="47"/>
        <v>2</v>
      </c>
      <c r="S367" s="11">
        <f t="shared" ca="1" si="47"/>
        <v>54</v>
      </c>
      <c r="T367" s="11">
        <f t="shared" ca="1" si="47"/>
        <v>730</v>
      </c>
      <c r="U367" s="11">
        <f ca="1">IF($B$9=1,AVERAGE(Tabla1[[#This Row],[OCT]:[DIC]]),IF($B$9=2,AVERAGE(Tabla1[[#This Row],[JUL]:[DIC]]),AVERAGE(Tabla1[[#This Row],[ENE]:[DIC]])))</f>
        <v>262</v>
      </c>
      <c r="V367" s="11">
        <f ca="1">+Tabla1[[#This Row],[PROMEDIO VENTA (UNDS)]]/30</f>
        <v>8.7333333333333325</v>
      </c>
      <c r="W367" s="11">
        <f ca="1">+Tabla1[[#This Row],[VENTA POR DÍA]]*Tabla1[[#This Row],[LEAD TIME (Días)]]</f>
        <v>43.666666666666664</v>
      </c>
      <c r="X367" s="11" t="str">
        <f>IF(Tabla1[[#This Row],[ABC]]="C","A PEDIDO","STOCK")</f>
        <v>STOCK</v>
      </c>
      <c r="Y367" s="11">
        <f ca="1">IF(Tabla1[[#This Row],[ABC]]="C",0,ROUNDUP(VLOOKUP(Tabla1[[#This Row],[ABC]],$F$11:$J$12,MATCH(Y$15,$F$10:$J$10,0),0)*Tabla1[[#This Row],[VENTA POR DÍA]],0))</f>
        <v>26</v>
      </c>
      <c r="Z367" s="11">
        <f ca="1">IF(Tabla1[[#This Row],[ABC]]="C",0,ROUNDUP(VLOOKUP(Tabla1[[#This Row],[ABC]],$F$11:$J$12,MATCH(Z$15,$F$10:$J$10,0),0)*Tabla1[[#This Row],[VENTA POR DÍA]],0))</f>
        <v>255</v>
      </c>
    </row>
    <row r="368" spans="2:26" x14ac:dyDescent="0.2">
      <c r="B368" s="2">
        <v>348208</v>
      </c>
      <c r="C368" s="2" t="s">
        <v>324</v>
      </c>
      <c r="D368" s="2" t="s">
        <v>93</v>
      </c>
      <c r="E368" s="3" t="s">
        <v>6</v>
      </c>
      <c r="F368" s="16">
        <f t="shared" ca="1" si="42"/>
        <v>28</v>
      </c>
      <c r="G368" s="17">
        <f t="shared" ca="1" si="43"/>
        <v>4</v>
      </c>
      <c r="H368" s="36" t="str">
        <f>IFERROR(VLOOKUP(Tabla1[[#This Row],[COD PRODUCTO]],Tabla13[#All],9,0),"C")</f>
        <v>A</v>
      </c>
      <c r="I368" s="11">
        <f t="shared" ca="1" si="47"/>
        <v>870</v>
      </c>
      <c r="J368" s="11">
        <f t="shared" ca="1" si="47"/>
        <v>582</v>
      </c>
      <c r="K368" s="11">
        <f t="shared" ca="1" si="47"/>
        <v>730</v>
      </c>
      <c r="L368" s="11">
        <f t="shared" ca="1" si="47"/>
        <v>671</v>
      </c>
      <c r="M368" s="11">
        <f t="shared" ca="1" si="47"/>
        <v>399</v>
      </c>
      <c r="N368" s="11">
        <f t="shared" ca="1" si="47"/>
        <v>272</v>
      </c>
      <c r="O368" s="11">
        <f t="shared" ca="1" si="47"/>
        <v>526</v>
      </c>
      <c r="P368" s="11">
        <f t="shared" ca="1" si="47"/>
        <v>156</v>
      </c>
      <c r="Q368" s="11">
        <f t="shared" ca="1" si="47"/>
        <v>114</v>
      </c>
      <c r="R368" s="11">
        <f t="shared" ca="1" si="47"/>
        <v>933</v>
      </c>
      <c r="S368" s="11">
        <f t="shared" ca="1" si="47"/>
        <v>-87</v>
      </c>
      <c r="T368" s="11">
        <f t="shared" ca="1" si="47"/>
        <v>55</v>
      </c>
      <c r="U368" s="11">
        <f ca="1">IF($B$9=1,AVERAGE(Tabla1[[#This Row],[OCT]:[DIC]]),IF($B$9=2,AVERAGE(Tabla1[[#This Row],[JUL]:[DIC]]),AVERAGE(Tabla1[[#This Row],[ENE]:[DIC]])))</f>
        <v>300.33333333333331</v>
      </c>
      <c r="V368" s="11">
        <f ca="1">+Tabla1[[#This Row],[PROMEDIO VENTA (UNDS)]]/30</f>
        <v>10.011111111111111</v>
      </c>
      <c r="W368" s="11">
        <f ca="1">+Tabla1[[#This Row],[VENTA POR DÍA]]*Tabla1[[#This Row],[LEAD TIME (Días)]]</f>
        <v>40.044444444444444</v>
      </c>
      <c r="X368" s="11" t="str">
        <f>IF(Tabla1[[#This Row],[ABC]]="C","A PEDIDO","STOCK")</f>
        <v>STOCK</v>
      </c>
      <c r="Y368" s="11">
        <f ca="1">IF(Tabla1[[#This Row],[ABC]]="C",0,ROUNDUP(VLOOKUP(Tabla1[[#This Row],[ABC]],$F$11:$J$12,MATCH(Y$15,$F$10:$J$10,0),0)*Tabla1[[#This Row],[VENTA POR DÍA]],0))</f>
        <v>30</v>
      </c>
      <c r="Z368" s="11">
        <f ca="1">IF(Tabla1[[#This Row],[ABC]]="C",0,ROUNDUP(VLOOKUP(Tabla1[[#This Row],[ABC]],$F$11:$J$12,MATCH(Z$15,$F$10:$J$10,0),0)*Tabla1[[#This Row],[VENTA POR DÍA]],0))</f>
        <v>293</v>
      </c>
    </row>
    <row r="369" spans="2:26" x14ac:dyDescent="0.2">
      <c r="B369" s="2">
        <v>348131</v>
      </c>
      <c r="C369" s="2" t="s">
        <v>326</v>
      </c>
      <c r="D369" s="2" t="s">
        <v>93</v>
      </c>
      <c r="E369" s="3" t="s">
        <v>6</v>
      </c>
      <c r="F369" s="16">
        <f t="shared" ca="1" si="42"/>
        <v>30</v>
      </c>
      <c r="G369" s="17">
        <f t="shared" ca="1" si="43"/>
        <v>22</v>
      </c>
      <c r="H369" s="36" t="str">
        <f>IFERROR(VLOOKUP(Tabla1[[#This Row],[COD PRODUCTO]],Tabla13[#All],9,0),"C")</f>
        <v>A</v>
      </c>
      <c r="I369" s="11">
        <f t="shared" ca="1" si="47"/>
        <v>95</v>
      </c>
      <c r="J369" s="11">
        <f t="shared" ca="1" si="47"/>
        <v>541</v>
      </c>
      <c r="K369" s="11">
        <f t="shared" ca="1" si="47"/>
        <v>665</v>
      </c>
      <c r="L369" s="11">
        <f t="shared" ca="1" si="47"/>
        <v>-60</v>
      </c>
      <c r="M369" s="11">
        <f t="shared" ca="1" si="47"/>
        <v>760</v>
      </c>
      <c r="N369" s="11">
        <f t="shared" ca="1" si="47"/>
        <v>878</v>
      </c>
      <c r="O369" s="11">
        <f t="shared" ca="1" si="47"/>
        <v>638</v>
      </c>
      <c r="P369" s="11">
        <f t="shared" ca="1" si="47"/>
        <v>621</v>
      </c>
      <c r="Q369" s="11">
        <f t="shared" ca="1" si="47"/>
        <v>54</v>
      </c>
      <c r="R369" s="11">
        <f t="shared" ca="1" si="47"/>
        <v>237</v>
      </c>
      <c r="S369" s="11">
        <f t="shared" ca="1" si="47"/>
        <v>372</v>
      </c>
      <c r="T369" s="11">
        <f t="shared" ca="1" si="47"/>
        <v>-89</v>
      </c>
      <c r="U369" s="11">
        <f ca="1">IF($B$9=1,AVERAGE(Tabla1[[#This Row],[OCT]:[DIC]]),IF($B$9=2,AVERAGE(Tabla1[[#This Row],[JUL]:[DIC]]),AVERAGE(Tabla1[[#This Row],[ENE]:[DIC]])))</f>
        <v>173.33333333333334</v>
      </c>
      <c r="V369" s="11">
        <f ca="1">+Tabla1[[#This Row],[PROMEDIO VENTA (UNDS)]]/30</f>
        <v>5.7777777777777777</v>
      </c>
      <c r="W369" s="11">
        <f ca="1">+Tabla1[[#This Row],[VENTA POR DÍA]]*Tabla1[[#This Row],[LEAD TIME (Días)]]</f>
        <v>127.11111111111111</v>
      </c>
      <c r="X369" s="11" t="str">
        <f>IF(Tabla1[[#This Row],[ABC]]="C","A PEDIDO","STOCK")</f>
        <v>STOCK</v>
      </c>
      <c r="Y369" s="11">
        <f ca="1">IF(Tabla1[[#This Row],[ABC]]="C",0,ROUNDUP(VLOOKUP(Tabla1[[#This Row],[ABC]],$F$11:$J$12,MATCH(Y$15,$F$10:$J$10,0),0)*Tabla1[[#This Row],[VENTA POR DÍA]],0))</f>
        <v>18</v>
      </c>
      <c r="Z369" s="11">
        <f ca="1">IF(Tabla1[[#This Row],[ABC]]="C",0,ROUNDUP(VLOOKUP(Tabla1[[#This Row],[ABC]],$F$11:$J$12,MATCH(Z$15,$F$10:$J$10,0),0)*Tabla1[[#This Row],[VENTA POR DÍA]],0))</f>
        <v>169</v>
      </c>
    </row>
    <row r="370" spans="2:26" x14ac:dyDescent="0.2">
      <c r="B370" s="2">
        <v>348339</v>
      </c>
      <c r="C370" s="2" t="s">
        <v>337</v>
      </c>
      <c r="D370" s="2" t="s">
        <v>93</v>
      </c>
      <c r="E370" s="3" t="s">
        <v>6</v>
      </c>
      <c r="F370" s="16">
        <f t="shared" ca="1" si="42"/>
        <v>42</v>
      </c>
      <c r="G370" s="17">
        <f t="shared" ca="1" si="43"/>
        <v>6</v>
      </c>
      <c r="H370" s="36" t="str">
        <f>IFERROR(VLOOKUP(Tabla1[[#This Row],[COD PRODUCTO]],Tabla13[#All],9,0),"C")</f>
        <v>C</v>
      </c>
      <c r="I370" s="11">
        <f t="shared" ca="1" si="47"/>
        <v>537</v>
      </c>
      <c r="J370" s="11">
        <f t="shared" ca="1" si="47"/>
        <v>423</v>
      </c>
      <c r="K370" s="11">
        <f t="shared" ca="1" si="47"/>
        <v>76</v>
      </c>
      <c r="L370" s="11">
        <f t="shared" ca="1" si="47"/>
        <v>535</v>
      </c>
      <c r="M370" s="11">
        <f t="shared" ca="1" si="47"/>
        <v>843</v>
      </c>
      <c r="N370" s="11">
        <f t="shared" ca="1" si="47"/>
        <v>635</v>
      </c>
      <c r="O370" s="11">
        <f t="shared" ca="1" si="47"/>
        <v>-4</v>
      </c>
      <c r="P370" s="11">
        <f t="shared" ca="1" si="47"/>
        <v>869</v>
      </c>
      <c r="Q370" s="11">
        <f t="shared" ca="1" si="47"/>
        <v>-45</v>
      </c>
      <c r="R370" s="11">
        <f t="shared" ca="1" si="47"/>
        <v>26</v>
      </c>
      <c r="S370" s="11">
        <f t="shared" ca="1" si="47"/>
        <v>460</v>
      </c>
      <c r="T370" s="11">
        <f t="shared" ca="1" si="47"/>
        <v>652</v>
      </c>
      <c r="U370" s="11">
        <f ca="1">IF($B$9=1,AVERAGE(Tabla1[[#This Row],[OCT]:[DIC]]),IF($B$9=2,AVERAGE(Tabla1[[#This Row],[JUL]:[DIC]]),AVERAGE(Tabla1[[#This Row],[ENE]:[DIC]])))</f>
        <v>379.33333333333331</v>
      </c>
      <c r="V370" s="11">
        <f ca="1">+Tabla1[[#This Row],[PROMEDIO VENTA (UNDS)]]/30</f>
        <v>12.644444444444444</v>
      </c>
      <c r="W370" s="11">
        <f ca="1">+Tabla1[[#This Row],[VENTA POR DÍA]]*Tabla1[[#This Row],[LEAD TIME (Días)]]</f>
        <v>75.86666666666666</v>
      </c>
      <c r="X370" s="11" t="str">
        <f>IF(Tabla1[[#This Row],[ABC]]="C","A PEDIDO","STOCK")</f>
        <v>A PEDIDO</v>
      </c>
      <c r="Y370" s="11">
        <f>IF(Tabla1[[#This Row],[ABC]]="C",0,ROUNDUP(VLOOKUP(Tabla1[[#This Row],[ABC]],$F$11:$J$12,MATCH(Y$15,$F$10:$J$10,0),0)*Tabla1[[#This Row],[VENTA POR DÍA]],0))</f>
        <v>0</v>
      </c>
      <c r="Z370" s="11">
        <f>IF(Tabla1[[#This Row],[ABC]]="C",0,ROUNDUP(VLOOKUP(Tabla1[[#This Row],[ABC]],$F$11:$J$12,MATCH(Z$15,$F$10:$J$10,0),0)*Tabla1[[#This Row],[VENTA POR DÍA]],0))</f>
        <v>0</v>
      </c>
    </row>
    <row r="371" spans="2:26" x14ac:dyDescent="0.2">
      <c r="B371" s="2">
        <v>348216</v>
      </c>
      <c r="C371" s="2" t="s">
        <v>351</v>
      </c>
      <c r="D371" s="2" t="s">
        <v>93</v>
      </c>
      <c r="E371" s="3" t="s">
        <v>6</v>
      </c>
      <c r="F371" s="16">
        <f t="shared" ca="1" si="42"/>
        <v>5</v>
      </c>
      <c r="G371" s="17">
        <f t="shared" ca="1" si="43"/>
        <v>6</v>
      </c>
      <c r="H371" s="36" t="str">
        <f>IFERROR(VLOOKUP(Tabla1[[#This Row],[COD PRODUCTO]],Tabla13[#All],9,0),"C")</f>
        <v>A</v>
      </c>
      <c r="I371" s="11">
        <f t="shared" ca="1" si="47"/>
        <v>640</v>
      </c>
      <c r="J371" s="11">
        <f t="shared" ca="1" si="47"/>
        <v>-75</v>
      </c>
      <c r="K371" s="11">
        <f t="shared" ca="1" si="47"/>
        <v>993</v>
      </c>
      <c r="L371" s="11">
        <f t="shared" ca="1" si="47"/>
        <v>-66</v>
      </c>
      <c r="M371" s="11">
        <f t="shared" ca="1" si="47"/>
        <v>584</v>
      </c>
      <c r="N371" s="11">
        <f t="shared" ca="1" si="47"/>
        <v>158</v>
      </c>
      <c r="O371" s="11">
        <f t="shared" ca="1" si="47"/>
        <v>968</v>
      </c>
      <c r="P371" s="11">
        <f t="shared" ca="1" si="47"/>
        <v>858</v>
      </c>
      <c r="Q371" s="11">
        <f t="shared" ca="1" si="47"/>
        <v>292</v>
      </c>
      <c r="R371" s="11">
        <f t="shared" ca="1" si="47"/>
        <v>429</v>
      </c>
      <c r="S371" s="11">
        <f t="shared" ca="1" si="47"/>
        <v>276</v>
      </c>
      <c r="T371" s="11">
        <f t="shared" ca="1" si="47"/>
        <v>377</v>
      </c>
      <c r="U371" s="11">
        <f ca="1">IF($B$9=1,AVERAGE(Tabla1[[#This Row],[OCT]:[DIC]]),IF($B$9=2,AVERAGE(Tabla1[[#This Row],[JUL]:[DIC]]),AVERAGE(Tabla1[[#This Row],[ENE]:[DIC]])))</f>
        <v>360.66666666666669</v>
      </c>
      <c r="V371" s="11">
        <f ca="1">+Tabla1[[#This Row],[PROMEDIO VENTA (UNDS)]]/30</f>
        <v>12.022222222222222</v>
      </c>
      <c r="W371" s="11">
        <f ca="1">+Tabla1[[#This Row],[VENTA POR DÍA]]*Tabla1[[#This Row],[LEAD TIME (Días)]]</f>
        <v>72.133333333333326</v>
      </c>
      <c r="X371" s="11" t="str">
        <f>IF(Tabla1[[#This Row],[ABC]]="C","A PEDIDO","STOCK")</f>
        <v>STOCK</v>
      </c>
      <c r="Y371" s="11">
        <f ca="1">IF(Tabla1[[#This Row],[ABC]]="C",0,ROUNDUP(VLOOKUP(Tabla1[[#This Row],[ABC]],$F$11:$J$12,MATCH(Y$15,$F$10:$J$10,0),0)*Tabla1[[#This Row],[VENTA POR DÍA]],0))</f>
        <v>36</v>
      </c>
      <c r="Z371" s="11">
        <f ca="1">IF(Tabla1[[#This Row],[ABC]]="C",0,ROUNDUP(VLOOKUP(Tabla1[[#This Row],[ABC]],$F$11:$J$12,MATCH(Z$15,$F$10:$J$10,0),0)*Tabla1[[#This Row],[VENTA POR DÍA]],0))</f>
        <v>351</v>
      </c>
    </row>
    <row r="372" spans="2:26" x14ac:dyDescent="0.2">
      <c r="B372" s="2">
        <v>348175</v>
      </c>
      <c r="C372" s="2" t="s">
        <v>397</v>
      </c>
      <c r="D372" s="2" t="s">
        <v>93</v>
      </c>
      <c r="E372" s="3" t="s">
        <v>6</v>
      </c>
      <c r="F372" s="16">
        <f t="shared" ca="1" si="42"/>
        <v>10</v>
      </c>
      <c r="G372" s="17">
        <f t="shared" ca="1" si="43"/>
        <v>10</v>
      </c>
      <c r="H372" s="36" t="str">
        <f>IFERROR(VLOOKUP(Tabla1[[#This Row],[COD PRODUCTO]],Tabla13[#All],9,0),"C")</f>
        <v>C</v>
      </c>
      <c r="I372" s="11">
        <f t="shared" ca="1" si="47"/>
        <v>-30</v>
      </c>
      <c r="J372" s="11">
        <f t="shared" ca="1" si="47"/>
        <v>-26</v>
      </c>
      <c r="K372" s="11">
        <f t="shared" ca="1" si="47"/>
        <v>202</v>
      </c>
      <c r="L372" s="11">
        <f t="shared" ca="1" si="47"/>
        <v>528</v>
      </c>
      <c r="M372" s="11">
        <f t="shared" ca="1" si="47"/>
        <v>-48</v>
      </c>
      <c r="N372" s="11">
        <f t="shared" ca="1" si="47"/>
        <v>974</v>
      </c>
      <c r="O372" s="11">
        <f t="shared" ca="1" si="47"/>
        <v>22</v>
      </c>
      <c r="P372" s="11">
        <f t="shared" ca="1" si="47"/>
        <v>473</v>
      </c>
      <c r="Q372" s="11">
        <f t="shared" ca="1" si="47"/>
        <v>973</v>
      </c>
      <c r="R372" s="11">
        <f t="shared" ca="1" si="47"/>
        <v>714</v>
      </c>
      <c r="S372" s="11">
        <f t="shared" ca="1" si="47"/>
        <v>370</v>
      </c>
      <c r="T372" s="11">
        <f t="shared" ca="1" si="47"/>
        <v>820</v>
      </c>
      <c r="U372" s="11">
        <f ca="1">IF($B$9=1,AVERAGE(Tabla1[[#This Row],[OCT]:[DIC]]),IF($B$9=2,AVERAGE(Tabla1[[#This Row],[JUL]:[DIC]]),AVERAGE(Tabla1[[#This Row],[ENE]:[DIC]])))</f>
        <v>634.66666666666663</v>
      </c>
      <c r="V372" s="11">
        <f ca="1">+Tabla1[[#This Row],[PROMEDIO VENTA (UNDS)]]/30</f>
        <v>21.155555555555555</v>
      </c>
      <c r="W372" s="11">
        <f ca="1">+Tabla1[[#This Row],[VENTA POR DÍA]]*Tabla1[[#This Row],[LEAD TIME (Días)]]</f>
        <v>211.55555555555554</v>
      </c>
      <c r="X372" s="11" t="str">
        <f>IF(Tabla1[[#This Row],[ABC]]="C","A PEDIDO","STOCK")</f>
        <v>A PEDIDO</v>
      </c>
      <c r="Y372" s="11">
        <f>IF(Tabla1[[#This Row],[ABC]]="C",0,ROUNDUP(VLOOKUP(Tabla1[[#This Row],[ABC]],$F$11:$J$12,MATCH(Y$15,$F$10:$J$10,0),0)*Tabla1[[#This Row],[VENTA POR DÍA]],0))</f>
        <v>0</v>
      </c>
      <c r="Z372" s="11">
        <f>IF(Tabla1[[#This Row],[ABC]]="C",0,ROUNDUP(VLOOKUP(Tabla1[[#This Row],[ABC]],$F$11:$J$12,MATCH(Z$15,$F$10:$J$10,0),0)*Tabla1[[#This Row],[VENTA POR DÍA]],0))</f>
        <v>0</v>
      </c>
    </row>
    <row r="373" spans="2:26" x14ac:dyDescent="0.2">
      <c r="B373" s="2">
        <v>348194</v>
      </c>
      <c r="C373" s="2" t="s">
        <v>398</v>
      </c>
      <c r="D373" s="2" t="s">
        <v>93</v>
      </c>
      <c r="E373" s="3" t="s">
        <v>6</v>
      </c>
      <c r="F373" s="16">
        <f t="shared" ca="1" si="42"/>
        <v>34</v>
      </c>
      <c r="G373" s="17">
        <f t="shared" ca="1" si="43"/>
        <v>14</v>
      </c>
      <c r="H373" s="36" t="str">
        <f>IFERROR(VLOOKUP(Tabla1[[#This Row],[COD PRODUCTO]],Tabla13[#All],9,0),"C")</f>
        <v>B</v>
      </c>
      <c r="I373" s="11">
        <f t="shared" ca="1" si="47"/>
        <v>643</v>
      </c>
      <c r="J373" s="11">
        <f t="shared" ca="1" si="47"/>
        <v>143</v>
      </c>
      <c r="K373" s="11">
        <f t="shared" ca="1" si="47"/>
        <v>349</v>
      </c>
      <c r="L373" s="11">
        <f t="shared" ca="1" si="47"/>
        <v>358</v>
      </c>
      <c r="M373" s="11">
        <f t="shared" ca="1" si="47"/>
        <v>93</v>
      </c>
      <c r="N373" s="11">
        <f t="shared" ca="1" si="47"/>
        <v>968</v>
      </c>
      <c r="O373" s="11">
        <f t="shared" ca="1" si="47"/>
        <v>818</v>
      </c>
      <c r="P373" s="11">
        <f t="shared" ca="1" si="47"/>
        <v>334</v>
      </c>
      <c r="Q373" s="11">
        <f t="shared" ca="1" si="47"/>
        <v>468</v>
      </c>
      <c r="R373" s="11">
        <f t="shared" ca="1" si="47"/>
        <v>668</v>
      </c>
      <c r="S373" s="11">
        <f t="shared" ca="1" si="47"/>
        <v>8</v>
      </c>
      <c r="T373" s="11">
        <f t="shared" ca="1" si="47"/>
        <v>746</v>
      </c>
      <c r="U373" s="11">
        <f ca="1">IF($B$9=1,AVERAGE(Tabla1[[#This Row],[OCT]:[DIC]]),IF($B$9=2,AVERAGE(Tabla1[[#This Row],[JUL]:[DIC]]),AVERAGE(Tabla1[[#This Row],[ENE]:[DIC]])))</f>
        <v>474</v>
      </c>
      <c r="V373" s="11">
        <f ca="1">+Tabla1[[#This Row],[PROMEDIO VENTA (UNDS)]]/30</f>
        <v>15.8</v>
      </c>
      <c r="W373" s="11">
        <f ca="1">+Tabla1[[#This Row],[VENTA POR DÍA]]*Tabla1[[#This Row],[LEAD TIME (Días)]]</f>
        <v>221.20000000000002</v>
      </c>
      <c r="X373" s="11" t="str">
        <f>IF(Tabla1[[#This Row],[ABC]]="C","A PEDIDO","STOCK")</f>
        <v>STOCK</v>
      </c>
      <c r="Y373" s="11">
        <f ca="1">IF(Tabla1[[#This Row],[ABC]]="C",0,ROUNDUP(VLOOKUP(Tabla1[[#This Row],[ABC]],$F$11:$J$12,MATCH(Y$15,$F$10:$J$10,0),0)*Tabla1[[#This Row],[VENTA POR DÍA]],0))</f>
        <v>149</v>
      </c>
      <c r="Z373" s="11">
        <f ca="1">IF(Tabla1[[#This Row],[ABC]]="C",0,ROUNDUP(VLOOKUP(Tabla1[[#This Row],[ABC]],$F$11:$J$12,MATCH(Z$15,$F$10:$J$10,0),0)*Tabla1[[#This Row],[VENTA POR DÍA]],0))</f>
        <v>360</v>
      </c>
    </row>
    <row r="374" spans="2:26" x14ac:dyDescent="0.2">
      <c r="B374" s="2">
        <v>348174</v>
      </c>
      <c r="C374" s="2" t="s">
        <v>417</v>
      </c>
      <c r="D374" s="2" t="s">
        <v>93</v>
      </c>
      <c r="E374" s="3" t="s">
        <v>6</v>
      </c>
      <c r="F374" s="16">
        <f t="shared" ca="1" si="42"/>
        <v>33</v>
      </c>
      <c r="G374" s="17">
        <f t="shared" ca="1" si="43"/>
        <v>29</v>
      </c>
      <c r="H374" s="36" t="str">
        <f>IFERROR(VLOOKUP(Tabla1[[#This Row],[COD PRODUCTO]],Tabla13[#All],9,0),"C")</f>
        <v>A</v>
      </c>
      <c r="I374" s="11">
        <f t="shared" ca="1" si="47"/>
        <v>616</v>
      </c>
      <c r="J374" s="11">
        <f t="shared" ca="1" si="47"/>
        <v>543</v>
      </c>
      <c r="K374" s="11">
        <f t="shared" ca="1" si="47"/>
        <v>888</v>
      </c>
      <c r="L374" s="11">
        <f t="shared" ca="1" si="47"/>
        <v>300</v>
      </c>
      <c r="M374" s="11">
        <f t="shared" ca="1" si="47"/>
        <v>356</v>
      </c>
      <c r="N374" s="11">
        <f t="shared" ca="1" si="47"/>
        <v>-3</v>
      </c>
      <c r="O374" s="11">
        <f t="shared" ca="1" si="47"/>
        <v>232</v>
      </c>
      <c r="P374" s="11">
        <f t="shared" ca="1" si="47"/>
        <v>765</v>
      </c>
      <c r="Q374" s="11">
        <f t="shared" ca="1" si="47"/>
        <v>542</v>
      </c>
      <c r="R374" s="11">
        <f t="shared" ca="1" si="47"/>
        <v>930</v>
      </c>
      <c r="S374" s="11">
        <f t="shared" ca="1" si="47"/>
        <v>609</v>
      </c>
      <c r="T374" s="11">
        <f t="shared" ca="1" si="47"/>
        <v>28</v>
      </c>
      <c r="U374" s="11">
        <f ca="1">IF($B$9=1,AVERAGE(Tabla1[[#This Row],[OCT]:[DIC]]),IF($B$9=2,AVERAGE(Tabla1[[#This Row],[JUL]:[DIC]]),AVERAGE(Tabla1[[#This Row],[ENE]:[DIC]])))</f>
        <v>522.33333333333337</v>
      </c>
      <c r="V374" s="11">
        <f ca="1">+Tabla1[[#This Row],[PROMEDIO VENTA (UNDS)]]/30</f>
        <v>17.411111111111111</v>
      </c>
      <c r="W374" s="11">
        <f ca="1">+Tabla1[[#This Row],[VENTA POR DÍA]]*Tabla1[[#This Row],[LEAD TIME (Días)]]</f>
        <v>504.92222222222222</v>
      </c>
      <c r="X374" s="11" t="str">
        <f>IF(Tabla1[[#This Row],[ABC]]="C","A PEDIDO","STOCK")</f>
        <v>STOCK</v>
      </c>
      <c r="Y374" s="11">
        <f ca="1">IF(Tabla1[[#This Row],[ABC]]="C",0,ROUNDUP(VLOOKUP(Tabla1[[#This Row],[ABC]],$F$11:$J$12,MATCH(Y$15,$F$10:$J$10,0),0)*Tabla1[[#This Row],[VENTA POR DÍA]],0))</f>
        <v>52</v>
      </c>
      <c r="Z374" s="11">
        <f ca="1">IF(Tabla1[[#This Row],[ABC]]="C",0,ROUNDUP(VLOOKUP(Tabla1[[#This Row],[ABC]],$F$11:$J$12,MATCH(Z$15,$F$10:$J$10,0),0)*Tabla1[[#This Row],[VENTA POR DÍA]],0))</f>
        <v>508</v>
      </c>
    </row>
    <row r="375" spans="2:26" x14ac:dyDescent="0.2">
      <c r="B375" s="2">
        <v>362702</v>
      </c>
      <c r="C375" s="2" t="s">
        <v>431</v>
      </c>
      <c r="D375" s="2" t="s">
        <v>93</v>
      </c>
      <c r="E375" s="3" t="s">
        <v>6</v>
      </c>
      <c r="F375" s="16">
        <f t="shared" ca="1" si="42"/>
        <v>49</v>
      </c>
      <c r="G375" s="17">
        <f t="shared" ca="1" si="43"/>
        <v>25</v>
      </c>
      <c r="H375" s="36" t="str">
        <f>IFERROR(VLOOKUP(Tabla1[[#This Row],[COD PRODUCTO]],Tabla13[#All],9,0),"C")</f>
        <v>C</v>
      </c>
      <c r="I375" s="11">
        <f t="shared" ca="1" si="47"/>
        <v>203</v>
      </c>
      <c r="J375" s="11">
        <f t="shared" ca="1" si="47"/>
        <v>397</v>
      </c>
      <c r="K375" s="11">
        <f t="shared" ca="1" si="47"/>
        <v>423</v>
      </c>
      <c r="L375" s="11">
        <f t="shared" ca="1" si="47"/>
        <v>929</v>
      </c>
      <c r="M375" s="11">
        <f t="shared" ca="1" si="47"/>
        <v>416</v>
      </c>
      <c r="N375" s="11">
        <f t="shared" ca="1" si="47"/>
        <v>299</v>
      </c>
      <c r="O375" s="11">
        <f t="shared" ca="1" si="47"/>
        <v>77</v>
      </c>
      <c r="P375" s="11">
        <f t="shared" ca="1" si="47"/>
        <v>-64</v>
      </c>
      <c r="Q375" s="11">
        <f t="shared" ca="1" si="47"/>
        <v>679</v>
      </c>
      <c r="R375" s="11">
        <f t="shared" ca="1" si="47"/>
        <v>116</v>
      </c>
      <c r="S375" s="11">
        <f t="shared" ca="1" si="47"/>
        <v>254</v>
      </c>
      <c r="T375" s="11">
        <f t="shared" ca="1" si="47"/>
        <v>110</v>
      </c>
      <c r="U375" s="11">
        <f ca="1">IF($B$9=1,AVERAGE(Tabla1[[#This Row],[OCT]:[DIC]]),IF($B$9=2,AVERAGE(Tabla1[[#This Row],[JUL]:[DIC]]),AVERAGE(Tabla1[[#This Row],[ENE]:[DIC]])))</f>
        <v>160</v>
      </c>
      <c r="V375" s="11">
        <f ca="1">+Tabla1[[#This Row],[PROMEDIO VENTA (UNDS)]]/30</f>
        <v>5.333333333333333</v>
      </c>
      <c r="W375" s="11">
        <f ca="1">+Tabla1[[#This Row],[VENTA POR DÍA]]*Tabla1[[#This Row],[LEAD TIME (Días)]]</f>
        <v>133.33333333333331</v>
      </c>
      <c r="X375" s="11" t="str">
        <f>IF(Tabla1[[#This Row],[ABC]]="C","A PEDIDO","STOCK")</f>
        <v>A PEDIDO</v>
      </c>
      <c r="Y375" s="11">
        <f>IF(Tabla1[[#This Row],[ABC]]="C",0,ROUNDUP(VLOOKUP(Tabla1[[#This Row],[ABC]],$F$11:$J$12,MATCH(Y$15,$F$10:$J$10,0),0)*Tabla1[[#This Row],[VENTA POR DÍA]],0))</f>
        <v>0</v>
      </c>
      <c r="Z375" s="11">
        <f>IF(Tabla1[[#This Row],[ABC]]="C",0,ROUNDUP(VLOOKUP(Tabla1[[#This Row],[ABC]],$F$11:$J$12,MATCH(Z$15,$F$10:$J$10,0),0)*Tabla1[[#This Row],[VENTA POR DÍA]],0))</f>
        <v>0</v>
      </c>
    </row>
    <row r="376" spans="2:26" x14ac:dyDescent="0.2">
      <c r="B376" s="2">
        <v>348199</v>
      </c>
      <c r="C376" s="2" t="s">
        <v>441</v>
      </c>
      <c r="D376" s="2" t="s">
        <v>93</v>
      </c>
      <c r="E376" s="3" t="s">
        <v>6</v>
      </c>
      <c r="F376" s="16">
        <f t="shared" ca="1" si="42"/>
        <v>8</v>
      </c>
      <c r="G376" s="17">
        <f t="shared" ca="1" si="43"/>
        <v>3</v>
      </c>
      <c r="H376" s="36" t="str">
        <f>IFERROR(VLOOKUP(Tabla1[[#This Row],[COD PRODUCTO]],Tabla13[#All],9,0),"C")</f>
        <v>A</v>
      </c>
      <c r="I376" s="11">
        <f t="shared" ref="I376:T385" ca="1" si="48">RANDBETWEEN(-100,1000)</f>
        <v>-8</v>
      </c>
      <c r="J376" s="11">
        <f t="shared" ca="1" si="48"/>
        <v>32</v>
      </c>
      <c r="K376" s="11">
        <f t="shared" ca="1" si="48"/>
        <v>743</v>
      </c>
      <c r="L376" s="11">
        <f t="shared" ca="1" si="48"/>
        <v>910</v>
      </c>
      <c r="M376" s="11">
        <f t="shared" ca="1" si="48"/>
        <v>164</v>
      </c>
      <c r="N376" s="11">
        <f t="shared" ca="1" si="48"/>
        <v>812</v>
      </c>
      <c r="O376" s="11">
        <f t="shared" ca="1" si="48"/>
        <v>495</v>
      </c>
      <c r="P376" s="11">
        <f t="shared" ca="1" si="48"/>
        <v>-58</v>
      </c>
      <c r="Q376" s="11">
        <f t="shared" ca="1" si="48"/>
        <v>67</v>
      </c>
      <c r="R376" s="11">
        <f t="shared" ca="1" si="48"/>
        <v>282</v>
      </c>
      <c r="S376" s="11">
        <f t="shared" ca="1" si="48"/>
        <v>446</v>
      </c>
      <c r="T376" s="11">
        <f t="shared" ca="1" si="48"/>
        <v>800</v>
      </c>
      <c r="U376" s="11">
        <f ca="1">IF($B$9=1,AVERAGE(Tabla1[[#This Row],[OCT]:[DIC]]),IF($B$9=2,AVERAGE(Tabla1[[#This Row],[JUL]:[DIC]]),AVERAGE(Tabla1[[#This Row],[ENE]:[DIC]])))</f>
        <v>509.33333333333331</v>
      </c>
      <c r="V376" s="11">
        <f ca="1">+Tabla1[[#This Row],[PROMEDIO VENTA (UNDS)]]/30</f>
        <v>16.977777777777778</v>
      </c>
      <c r="W376" s="11">
        <f ca="1">+Tabla1[[#This Row],[VENTA POR DÍA]]*Tabla1[[#This Row],[LEAD TIME (Días)]]</f>
        <v>50.933333333333337</v>
      </c>
      <c r="X376" s="11" t="str">
        <f>IF(Tabla1[[#This Row],[ABC]]="C","A PEDIDO","STOCK")</f>
        <v>STOCK</v>
      </c>
      <c r="Y376" s="11">
        <f ca="1">IF(Tabla1[[#This Row],[ABC]]="C",0,ROUNDUP(VLOOKUP(Tabla1[[#This Row],[ABC]],$F$11:$J$12,MATCH(Y$15,$F$10:$J$10,0),0)*Tabla1[[#This Row],[VENTA POR DÍA]],0))</f>
        <v>51</v>
      </c>
      <c r="Z376" s="11">
        <f ca="1">IF(Tabla1[[#This Row],[ABC]]="C",0,ROUNDUP(VLOOKUP(Tabla1[[#This Row],[ABC]],$F$11:$J$12,MATCH(Z$15,$F$10:$J$10,0),0)*Tabla1[[#This Row],[VENTA POR DÍA]],0))</f>
        <v>496</v>
      </c>
    </row>
    <row r="377" spans="2:26" x14ac:dyDescent="0.2">
      <c r="B377" s="2">
        <v>353721</v>
      </c>
      <c r="C377" s="2" t="s">
        <v>442</v>
      </c>
      <c r="D377" s="2" t="s">
        <v>93</v>
      </c>
      <c r="E377" s="3" t="s">
        <v>6</v>
      </c>
      <c r="F377" s="16">
        <f t="shared" ca="1" si="42"/>
        <v>49</v>
      </c>
      <c r="G377" s="17">
        <f t="shared" ca="1" si="43"/>
        <v>15</v>
      </c>
      <c r="H377" s="36" t="str">
        <f>IFERROR(VLOOKUP(Tabla1[[#This Row],[COD PRODUCTO]],Tabla13[#All],9,0),"C")</f>
        <v>B</v>
      </c>
      <c r="I377" s="11">
        <f t="shared" ca="1" si="48"/>
        <v>22</v>
      </c>
      <c r="J377" s="11">
        <f t="shared" ca="1" si="48"/>
        <v>684</v>
      </c>
      <c r="K377" s="11">
        <f t="shared" ca="1" si="48"/>
        <v>641</v>
      </c>
      <c r="L377" s="11">
        <f t="shared" ca="1" si="48"/>
        <v>-34</v>
      </c>
      <c r="M377" s="11">
        <f t="shared" ca="1" si="48"/>
        <v>733</v>
      </c>
      <c r="N377" s="11">
        <f t="shared" ca="1" si="48"/>
        <v>268</v>
      </c>
      <c r="O377" s="11">
        <f t="shared" ca="1" si="48"/>
        <v>616</v>
      </c>
      <c r="P377" s="11">
        <f t="shared" ca="1" si="48"/>
        <v>300</v>
      </c>
      <c r="Q377" s="11">
        <f t="shared" ca="1" si="48"/>
        <v>19</v>
      </c>
      <c r="R377" s="11">
        <f t="shared" ca="1" si="48"/>
        <v>22</v>
      </c>
      <c r="S377" s="11">
        <f t="shared" ca="1" si="48"/>
        <v>502</v>
      </c>
      <c r="T377" s="11">
        <f t="shared" ca="1" si="48"/>
        <v>-63</v>
      </c>
      <c r="U377" s="11">
        <f ca="1">IF($B$9=1,AVERAGE(Tabla1[[#This Row],[OCT]:[DIC]]),IF($B$9=2,AVERAGE(Tabla1[[#This Row],[JUL]:[DIC]]),AVERAGE(Tabla1[[#This Row],[ENE]:[DIC]])))</f>
        <v>153.66666666666666</v>
      </c>
      <c r="V377" s="11">
        <f ca="1">+Tabla1[[#This Row],[PROMEDIO VENTA (UNDS)]]/30</f>
        <v>5.1222222222222218</v>
      </c>
      <c r="W377" s="11">
        <f ca="1">+Tabla1[[#This Row],[VENTA POR DÍA]]*Tabla1[[#This Row],[LEAD TIME (Días)]]</f>
        <v>76.833333333333329</v>
      </c>
      <c r="X377" s="11" t="str">
        <f>IF(Tabla1[[#This Row],[ABC]]="C","A PEDIDO","STOCK")</f>
        <v>STOCK</v>
      </c>
      <c r="Y377" s="11">
        <f ca="1">IF(Tabla1[[#This Row],[ABC]]="C",0,ROUNDUP(VLOOKUP(Tabla1[[#This Row],[ABC]],$F$11:$J$12,MATCH(Y$15,$F$10:$J$10,0),0)*Tabla1[[#This Row],[VENTA POR DÍA]],0))</f>
        <v>48</v>
      </c>
      <c r="Z377" s="11">
        <f ca="1">IF(Tabla1[[#This Row],[ABC]]="C",0,ROUNDUP(VLOOKUP(Tabla1[[#This Row],[ABC]],$F$11:$J$12,MATCH(Z$15,$F$10:$J$10,0),0)*Tabla1[[#This Row],[VENTA POR DÍA]],0))</f>
        <v>117</v>
      </c>
    </row>
    <row r="378" spans="2:26" x14ac:dyDescent="0.2">
      <c r="B378" s="2">
        <v>348221</v>
      </c>
      <c r="C378" s="2" t="s">
        <v>92</v>
      </c>
      <c r="D378" s="2" t="s">
        <v>93</v>
      </c>
      <c r="E378" s="3" t="s">
        <v>6</v>
      </c>
      <c r="F378" s="16">
        <f t="shared" ca="1" si="42"/>
        <v>19</v>
      </c>
      <c r="G378" s="17">
        <f t="shared" ca="1" si="43"/>
        <v>13</v>
      </c>
      <c r="H378" s="36" t="str">
        <f>IFERROR(VLOOKUP(Tabla1[[#This Row],[COD PRODUCTO]],Tabla13[#All],9,0),"C")</f>
        <v>B</v>
      </c>
      <c r="I378" s="11">
        <f t="shared" ca="1" si="48"/>
        <v>704</v>
      </c>
      <c r="J378" s="11">
        <f t="shared" ca="1" si="48"/>
        <v>178</v>
      </c>
      <c r="K378" s="11">
        <f t="shared" ca="1" si="48"/>
        <v>547</v>
      </c>
      <c r="L378" s="11">
        <f t="shared" ca="1" si="48"/>
        <v>-51</v>
      </c>
      <c r="M378" s="11">
        <f t="shared" ca="1" si="48"/>
        <v>678</v>
      </c>
      <c r="N378" s="11">
        <f t="shared" ca="1" si="48"/>
        <v>325</v>
      </c>
      <c r="O378" s="11">
        <f t="shared" ca="1" si="48"/>
        <v>161</v>
      </c>
      <c r="P378" s="11">
        <f t="shared" ca="1" si="48"/>
        <v>183</v>
      </c>
      <c r="Q378" s="11">
        <f t="shared" ca="1" si="48"/>
        <v>292</v>
      </c>
      <c r="R378" s="11">
        <f t="shared" ca="1" si="48"/>
        <v>20</v>
      </c>
      <c r="S378" s="11">
        <f t="shared" ca="1" si="48"/>
        <v>45</v>
      </c>
      <c r="T378" s="11">
        <f t="shared" ca="1" si="48"/>
        <v>-100</v>
      </c>
      <c r="U378" s="11">
        <f ca="1">IF($B$9=1,AVERAGE(Tabla1[[#This Row],[OCT]:[DIC]]),IF($B$9=2,AVERAGE(Tabla1[[#This Row],[JUL]:[DIC]]),AVERAGE(Tabla1[[#This Row],[ENE]:[DIC]])))</f>
        <v>-11.666666666666666</v>
      </c>
      <c r="V378" s="11">
        <f ca="1">+Tabla1[[#This Row],[PROMEDIO VENTA (UNDS)]]/30</f>
        <v>-0.3888888888888889</v>
      </c>
      <c r="W378" s="11">
        <f ca="1">+Tabla1[[#This Row],[VENTA POR DÍA]]*Tabla1[[#This Row],[LEAD TIME (Días)]]</f>
        <v>-5.0555555555555554</v>
      </c>
      <c r="X378" s="11" t="str">
        <f>IF(Tabla1[[#This Row],[ABC]]="C","A PEDIDO","STOCK")</f>
        <v>STOCK</v>
      </c>
      <c r="Y378" s="11">
        <f ca="1">IF(Tabla1[[#This Row],[ABC]]="C",0,ROUNDUP(VLOOKUP(Tabla1[[#This Row],[ABC]],$F$11:$J$12,MATCH(Y$15,$F$10:$J$10,0),0)*Tabla1[[#This Row],[VENTA POR DÍA]],0))</f>
        <v>-4</v>
      </c>
      <c r="Z378" s="11">
        <f ca="1">IF(Tabla1[[#This Row],[ABC]]="C",0,ROUNDUP(VLOOKUP(Tabla1[[#This Row],[ABC]],$F$11:$J$12,MATCH(Z$15,$F$10:$J$10,0),0)*Tabla1[[#This Row],[VENTA POR DÍA]],0))</f>
        <v>-9</v>
      </c>
    </row>
    <row r="379" spans="2:26" x14ac:dyDescent="0.2">
      <c r="B379" s="2">
        <v>348324</v>
      </c>
      <c r="C379" s="2" t="s">
        <v>485</v>
      </c>
      <c r="D379" s="2" t="s">
        <v>93</v>
      </c>
      <c r="E379" s="3" t="s">
        <v>6</v>
      </c>
      <c r="F379" s="16">
        <f t="shared" ca="1" si="42"/>
        <v>45</v>
      </c>
      <c r="G379" s="17">
        <f t="shared" ca="1" si="43"/>
        <v>27</v>
      </c>
      <c r="H379" s="36" t="str">
        <f>IFERROR(VLOOKUP(Tabla1[[#This Row],[COD PRODUCTO]],Tabla13[#All],9,0),"C")</f>
        <v>A</v>
      </c>
      <c r="I379" s="11">
        <f t="shared" ca="1" si="48"/>
        <v>242</v>
      </c>
      <c r="J379" s="11">
        <f t="shared" ca="1" si="48"/>
        <v>-95</v>
      </c>
      <c r="K379" s="11">
        <f t="shared" ca="1" si="48"/>
        <v>646</v>
      </c>
      <c r="L379" s="11">
        <f t="shared" ca="1" si="48"/>
        <v>651</v>
      </c>
      <c r="M379" s="11">
        <f t="shared" ca="1" si="48"/>
        <v>257</v>
      </c>
      <c r="N379" s="11">
        <f t="shared" ca="1" si="48"/>
        <v>181</v>
      </c>
      <c r="O379" s="11">
        <f t="shared" ca="1" si="48"/>
        <v>536</v>
      </c>
      <c r="P379" s="11">
        <f t="shared" ca="1" si="48"/>
        <v>221</v>
      </c>
      <c r="Q379" s="11">
        <f t="shared" ca="1" si="48"/>
        <v>284</v>
      </c>
      <c r="R379" s="11">
        <f t="shared" ca="1" si="48"/>
        <v>937</v>
      </c>
      <c r="S379" s="11">
        <f t="shared" ca="1" si="48"/>
        <v>704</v>
      </c>
      <c r="T379" s="11">
        <f t="shared" ca="1" si="48"/>
        <v>319</v>
      </c>
      <c r="U379" s="11">
        <f ca="1">IF($B$9=1,AVERAGE(Tabla1[[#This Row],[OCT]:[DIC]]),IF($B$9=2,AVERAGE(Tabla1[[#This Row],[JUL]:[DIC]]),AVERAGE(Tabla1[[#This Row],[ENE]:[DIC]])))</f>
        <v>653.33333333333337</v>
      </c>
      <c r="V379" s="11">
        <f ca="1">+Tabla1[[#This Row],[PROMEDIO VENTA (UNDS)]]/30</f>
        <v>21.777777777777779</v>
      </c>
      <c r="W379" s="11">
        <f ca="1">+Tabla1[[#This Row],[VENTA POR DÍA]]*Tabla1[[#This Row],[LEAD TIME (Días)]]</f>
        <v>588</v>
      </c>
      <c r="X379" s="11" t="str">
        <f>IF(Tabla1[[#This Row],[ABC]]="C","A PEDIDO","STOCK")</f>
        <v>STOCK</v>
      </c>
      <c r="Y379" s="11">
        <f ca="1">IF(Tabla1[[#This Row],[ABC]]="C",0,ROUNDUP(VLOOKUP(Tabla1[[#This Row],[ABC]],$F$11:$J$12,MATCH(Y$15,$F$10:$J$10,0),0)*Tabla1[[#This Row],[VENTA POR DÍA]],0))</f>
        <v>65</v>
      </c>
      <c r="Z379" s="11">
        <f ca="1">IF(Tabla1[[#This Row],[ABC]]="C",0,ROUNDUP(VLOOKUP(Tabla1[[#This Row],[ABC]],$F$11:$J$12,MATCH(Z$15,$F$10:$J$10,0),0)*Tabla1[[#This Row],[VENTA POR DÍA]],0))</f>
        <v>636</v>
      </c>
    </row>
    <row r="380" spans="2:26" x14ac:dyDescent="0.2">
      <c r="B380" s="2">
        <v>348204</v>
      </c>
      <c r="C380" s="2" t="s">
        <v>503</v>
      </c>
      <c r="D380" s="2" t="s">
        <v>93</v>
      </c>
      <c r="E380" s="3" t="s">
        <v>6</v>
      </c>
      <c r="F380" s="16">
        <f t="shared" ca="1" si="42"/>
        <v>44</v>
      </c>
      <c r="G380" s="17">
        <f t="shared" ca="1" si="43"/>
        <v>6</v>
      </c>
      <c r="H380" s="36" t="str">
        <f>IFERROR(VLOOKUP(Tabla1[[#This Row],[COD PRODUCTO]],Tabla13[#All],9,0),"C")</f>
        <v>A</v>
      </c>
      <c r="I380" s="11">
        <f t="shared" ca="1" si="48"/>
        <v>-54</v>
      </c>
      <c r="J380" s="11">
        <f t="shared" ca="1" si="48"/>
        <v>57</v>
      </c>
      <c r="K380" s="11">
        <f t="shared" ca="1" si="48"/>
        <v>227</v>
      </c>
      <c r="L380" s="11">
        <f t="shared" ca="1" si="48"/>
        <v>943</v>
      </c>
      <c r="M380" s="11">
        <f t="shared" ca="1" si="48"/>
        <v>-63</v>
      </c>
      <c r="N380" s="11">
        <f t="shared" ca="1" si="48"/>
        <v>448</v>
      </c>
      <c r="O380" s="11">
        <f t="shared" ca="1" si="48"/>
        <v>179</v>
      </c>
      <c r="P380" s="11">
        <f t="shared" ca="1" si="48"/>
        <v>932</v>
      </c>
      <c r="Q380" s="11">
        <f t="shared" ca="1" si="48"/>
        <v>536</v>
      </c>
      <c r="R380" s="11">
        <f t="shared" ca="1" si="48"/>
        <v>182</v>
      </c>
      <c r="S380" s="11">
        <f t="shared" ca="1" si="48"/>
        <v>491</v>
      </c>
      <c r="T380" s="11">
        <f t="shared" ca="1" si="48"/>
        <v>326</v>
      </c>
      <c r="U380" s="11">
        <f ca="1">IF($B$9=1,AVERAGE(Tabla1[[#This Row],[OCT]:[DIC]]),IF($B$9=2,AVERAGE(Tabla1[[#This Row],[JUL]:[DIC]]),AVERAGE(Tabla1[[#This Row],[ENE]:[DIC]])))</f>
        <v>333</v>
      </c>
      <c r="V380" s="11">
        <f ca="1">+Tabla1[[#This Row],[PROMEDIO VENTA (UNDS)]]/30</f>
        <v>11.1</v>
      </c>
      <c r="W380" s="11">
        <f ca="1">+Tabla1[[#This Row],[VENTA POR DÍA]]*Tabla1[[#This Row],[LEAD TIME (Días)]]</f>
        <v>66.599999999999994</v>
      </c>
      <c r="X380" s="11" t="str">
        <f>IF(Tabla1[[#This Row],[ABC]]="C","A PEDIDO","STOCK")</f>
        <v>STOCK</v>
      </c>
      <c r="Y380" s="11">
        <f ca="1">IF(Tabla1[[#This Row],[ABC]]="C",0,ROUNDUP(VLOOKUP(Tabla1[[#This Row],[ABC]],$F$11:$J$12,MATCH(Y$15,$F$10:$J$10,0),0)*Tabla1[[#This Row],[VENTA POR DÍA]],0))</f>
        <v>33</v>
      </c>
      <c r="Z380" s="11">
        <f ca="1">IF(Tabla1[[#This Row],[ABC]]="C",0,ROUNDUP(VLOOKUP(Tabla1[[#This Row],[ABC]],$F$11:$J$12,MATCH(Z$15,$F$10:$J$10,0),0)*Tabla1[[#This Row],[VENTA POR DÍA]],0))</f>
        <v>324</v>
      </c>
    </row>
    <row r="381" spans="2:26" x14ac:dyDescent="0.2">
      <c r="B381" s="2">
        <v>364238</v>
      </c>
      <c r="C381" s="2" t="s">
        <v>504</v>
      </c>
      <c r="D381" s="2" t="s">
        <v>93</v>
      </c>
      <c r="E381" s="3" t="s">
        <v>6</v>
      </c>
      <c r="F381" s="16">
        <f t="shared" ca="1" si="42"/>
        <v>13</v>
      </c>
      <c r="G381" s="17">
        <f t="shared" ca="1" si="43"/>
        <v>6</v>
      </c>
      <c r="H381" s="36" t="str">
        <f>IFERROR(VLOOKUP(Tabla1[[#This Row],[COD PRODUCTO]],Tabla13[#All],9,0),"C")</f>
        <v>A</v>
      </c>
      <c r="I381" s="11">
        <f t="shared" ca="1" si="48"/>
        <v>888</v>
      </c>
      <c r="J381" s="11">
        <f t="shared" ca="1" si="48"/>
        <v>575</v>
      </c>
      <c r="K381" s="11">
        <f t="shared" ca="1" si="48"/>
        <v>710</v>
      </c>
      <c r="L381" s="11">
        <f t="shared" ca="1" si="48"/>
        <v>-100</v>
      </c>
      <c r="M381" s="11">
        <f t="shared" ca="1" si="48"/>
        <v>711</v>
      </c>
      <c r="N381" s="11">
        <f t="shared" ca="1" si="48"/>
        <v>206</v>
      </c>
      <c r="O381" s="11">
        <f t="shared" ca="1" si="48"/>
        <v>-47</v>
      </c>
      <c r="P381" s="11">
        <f t="shared" ca="1" si="48"/>
        <v>878</v>
      </c>
      <c r="Q381" s="11">
        <f t="shared" ca="1" si="48"/>
        <v>295</v>
      </c>
      <c r="R381" s="11">
        <f t="shared" ca="1" si="48"/>
        <v>230</v>
      </c>
      <c r="S381" s="11">
        <f t="shared" ca="1" si="48"/>
        <v>621</v>
      </c>
      <c r="T381" s="11">
        <f t="shared" ca="1" si="48"/>
        <v>898</v>
      </c>
      <c r="U381" s="11">
        <f ca="1">IF($B$9=1,AVERAGE(Tabla1[[#This Row],[OCT]:[DIC]]),IF($B$9=2,AVERAGE(Tabla1[[#This Row],[JUL]:[DIC]]),AVERAGE(Tabla1[[#This Row],[ENE]:[DIC]])))</f>
        <v>583</v>
      </c>
      <c r="V381" s="11">
        <f ca="1">+Tabla1[[#This Row],[PROMEDIO VENTA (UNDS)]]/30</f>
        <v>19.433333333333334</v>
      </c>
      <c r="W381" s="11">
        <f ca="1">+Tabla1[[#This Row],[VENTA POR DÍA]]*Tabla1[[#This Row],[LEAD TIME (Días)]]</f>
        <v>116.6</v>
      </c>
      <c r="X381" s="11" t="str">
        <f>IF(Tabla1[[#This Row],[ABC]]="C","A PEDIDO","STOCK")</f>
        <v>STOCK</v>
      </c>
      <c r="Y381" s="11">
        <f ca="1">IF(Tabla1[[#This Row],[ABC]]="C",0,ROUNDUP(VLOOKUP(Tabla1[[#This Row],[ABC]],$F$11:$J$12,MATCH(Y$15,$F$10:$J$10,0),0)*Tabla1[[#This Row],[VENTA POR DÍA]],0))</f>
        <v>58</v>
      </c>
      <c r="Z381" s="11">
        <f ca="1">IF(Tabla1[[#This Row],[ABC]]="C",0,ROUNDUP(VLOOKUP(Tabla1[[#This Row],[ABC]],$F$11:$J$12,MATCH(Z$15,$F$10:$J$10,0),0)*Tabla1[[#This Row],[VENTA POR DÍA]],0))</f>
        <v>567</v>
      </c>
    </row>
    <row r="382" spans="2:26" x14ac:dyDescent="0.2">
      <c r="B382" s="2">
        <v>364237</v>
      </c>
      <c r="C382" s="2" t="s">
        <v>505</v>
      </c>
      <c r="D382" s="2" t="s">
        <v>93</v>
      </c>
      <c r="E382" s="3" t="s">
        <v>6</v>
      </c>
      <c r="F382" s="16">
        <f t="shared" ca="1" si="42"/>
        <v>47</v>
      </c>
      <c r="G382" s="17">
        <f t="shared" ca="1" si="43"/>
        <v>18</v>
      </c>
      <c r="H382" s="36" t="str">
        <f>IFERROR(VLOOKUP(Tabla1[[#This Row],[COD PRODUCTO]],Tabla13[#All],9,0),"C")</f>
        <v>A</v>
      </c>
      <c r="I382" s="11">
        <f t="shared" ca="1" si="48"/>
        <v>950</v>
      </c>
      <c r="J382" s="11">
        <f t="shared" ca="1" si="48"/>
        <v>539</v>
      </c>
      <c r="K382" s="11">
        <f t="shared" ca="1" si="48"/>
        <v>380</v>
      </c>
      <c r="L382" s="11">
        <f t="shared" ca="1" si="48"/>
        <v>469</v>
      </c>
      <c r="M382" s="11">
        <f t="shared" ca="1" si="48"/>
        <v>268</v>
      </c>
      <c r="N382" s="11">
        <f t="shared" ca="1" si="48"/>
        <v>278</v>
      </c>
      <c r="O382" s="11">
        <f t="shared" ca="1" si="48"/>
        <v>-32</v>
      </c>
      <c r="P382" s="11">
        <f t="shared" ca="1" si="48"/>
        <v>810</v>
      </c>
      <c r="Q382" s="11">
        <f t="shared" ca="1" si="48"/>
        <v>154</v>
      </c>
      <c r="R382" s="11">
        <f t="shared" ca="1" si="48"/>
        <v>619</v>
      </c>
      <c r="S382" s="11">
        <f t="shared" ca="1" si="48"/>
        <v>715</v>
      </c>
      <c r="T382" s="11">
        <f t="shared" ca="1" si="48"/>
        <v>34</v>
      </c>
      <c r="U382" s="11">
        <f ca="1">IF($B$9=1,AVERAGE(Tabla1[[#This Row],[OCT]:[DIC]]),IF($B$9=2,AVERAGE(Tabla1[[#This Row],[JUL]:[DIC]]),AVERAGE(Tabla1[[#This Row],[ENE]:[DIC]])))</f>
        <v>456</v>
      </c>
      <c r="V382" s="11">
        <f ca="1">+Tabla1[[#This Row],[PROMEDIO VENTA (UNDS)]]/30</f>
        <v>15.2</v>
      </c>
      <c r="W382" s="11">
        <f ca="1">+Tabla1[[#This Row],[VENTA POR DÍA]]*Tabla1[[#This Row],[LEAD TIME (Días)]]</f>
        <v>273.59999999999997</v>
      </c>
      <c r="X382" s="11" t="str">
        <f>IF(Tabla1[[#This Row],[ABC]]="C","A PEDIDO","STOCK")</f>
        <v>STOCK</v>
      </c>
      <c r="Y382" s="11">
        <f ca="1">IF(Tabla1[[#This Row],[ABC]]="C",0,ROUNDUP(VLOOKUP(Tabla1[[#This Row],[ABC]],$F$11:$J$12,MATCH(Y$15,$F$10:$J$10,0),0)*Tabla1[[#This Row],[VENTA POR DÍA]],0))</f>
        <v>46</v>
      </c>
      <c r="Z382" s="11">
        <f ca="1">IF(Tabla1[[#This Row],[ABC]]="C",0,ROUNDUP(VLOOKUP(Tabla1[[#This Row],[ABC]],$F$11:$J$12,MATCH(Z$15,$F$10:$J$10,0),0)*Tabla1[[#This Row],[VENTA POR DÍA]],0))</f>
        <v>444</v>
      </c>
    </row>
    <row r="383" spans="2:26" x14ac:dyDescent="0.2">
      <c r="B383" s="2">
        <v>348327</v>
      </c>
      <c r="C383" s="2" t="s">
        <v>106</v>
      </c>
      <c r="D383" s="2" t="s">
        <v>93</v>
      </c>
      <c r="E383" s="3" t="s">
        <v>6</v>
      </c>
      <c r="F383" s="16">
        <f t="shared" ca="1" si="42"/>
        <v>24</v>
      </c>
      <c r="G383" s="17">
        <f t="shared" ca="1" si="43"/>
        <v>13</v>
      </c>
      <c r="H383" s="36" t="str">
        <f>IFERROR(VLOOKUP(Tabla1[[#This Row],[COD PRODUCTO]],Tabla13[#All],9,0),"C")</f>
        <v>A</v>
      </c>
      <c r="I383" s="11">
        <f t="shared" ca="1" si="48"/>
        <v>697</v>
      </c>
      <c r="J383" s="11">
        <f t="shared" ca="1" si="48"/>
        <v>387</v>
      </c>
      <c r="K383" s="11">
        <f t="shared" ca="1" si="48"/>
        <v>795</v>
      </c>
      <c r="L383" s="11">
        <f t="shared" ca="1" si="48"/>
        <v>931</v>
      </c>
      <c r="M383" s="11">
        <f t="shared" ca="1" si="48"/>
        <v>746</v>
      </c>
      <c r="N383" s="11">
        <f t="shared" ca="1" si="48"/>
        <v>983</v>
      </c>
      <c r="O383" s="11">
        <f t="shared" ca="1" si="48"/>
        <v>847</v>
      </c>
      <c r="P383" s="11">
        <f t="shared" ca="1" si="48"/>
        <v>803</v>
      </c>
      <c r="Q383" s="11">
        <f t="shared" ca="1" si="48"/>
        <v>381</v>
      </c>
      <c r="R383" s="11">
        <f t="shared" ca="1" si="48"/>
        <v>245</v>
      </c>
      <c r="S383" s="11">
        <f t="shared" ca="1" si="48"/>
        <v>613</v>
      </c>
      <c r="T383" s="11">
        <f t="shared" ca="1" si="48"/>
        <v>889</v>
      </c>
      <c r="U383" s="11">
        <f ca="1">IF($B$9=1,AVERAGE(Tabla1[[#This Row],[OCT]:[DIC]]),IF($B$9=2,AVERAGE(Tabla1[[#This Row],[JUL]:[DIC]]),AVERAGE(Tabla1[[#This Row],[ENE]:[DIC]])))</f>
        <v>582.33333333333337</v>
      </c>
      <c r="V383" s="11">
        <f ca="1">+Tabla1[[#This Row],[PROMEDIO VENTA (UNDS)]]/30</f>
        <v>19.411111111111111</v>
      </c>
      <c r="W383" s="11">
        <f ca="1">+Tabla1[[#This Row],[VENTA POR DÍA]]*Tabla1[[#This Row],[LEAD TIME (Días)]]</f>
        <v>252.34444444444443</v>
      </c>
      <c r="X383" s="11" t="str">
        <f>IF(Tabla1[[#This Row],[ABC]]="C","A PEDIDO","STOCK")</f>
        <v>STOCK</v>
      </c>
      <c r="Y383" s="11">
        <f ca="1">IF(Tabla1[[#This Row],[ABC]]="C",0,ROUNDUP(VLOOKUP(Tabla1[[#This Row],[ABC]],$F$11:$J$12,MATCH(Y$15,$F$10:$J$10,0),0)*Tabla1[[#This Row],[VENTA POR DÍA]],0))</f>
        <v>58</v>
      </c>
      <c r="Z383" s="11">
        <f ca="1">IF(Tabla1[[#This Row],[ABC]]="C",0,ROUNDUP(VLOOKUP(Tabla1[[#This Row],[ABC]],$F$11:$J$12,MATCH(Z$15,$F$10:$J$10,0),0)*Tabla1[[#This Row],[VENTA POR DÍA]],0))</f>
        <v>567</v>
      </c>
    </row>
    <row r="384" spans="2:26" x14ac:dyDescent="0.2">
      <c r="B384" s="2">
        <v>348315</v>
      </c>
      <c r="C384" s="2" t="s">
        <v>531</v>
      </c>
      <c r="D384" s="2" t="s">
        <v>93</v>
      </c>
      <c r="E384" s="3" t="s">
        <v>6</v>
      </c>
      <c r="F384" s="16">
        <f t="shared" ca="1" si="42"/>
        <v>13</v>
      </c>
      <c r="G384" s="17">
        <f t="shared" ca="1" si="43"/>
        <v>18</v>
      </c>
      <c r="H384" s="36" t="str">
        <f>IFERROR(VLOOKUP(Tabla1[[#This Row],[COD PRODUCTO]],Tabla13[#All],9,0),"C")</f>
        <v>B</v>
      </c>
      <c r="I384" s="11">
        <f t="shared" ca="1" si="48"/>
        <v>976</v>
      </c>
      <c r="J384" s="11">
        <f t="shared" ca="1" si="48"/>
        <v>-42</v>
      </c>
      <c r="K384" s="11">
        <f t="shared" ca="1" si="48"/>
        <v>245</v>
      </c>
      <c r="L384" s="11">
        <f t="shared" ca="1" si="48"/>
        <v>314</v>
      </c>
      <c r="M384" s="11">
        <f t="shared" ca="1" si="48"/>
        <v>51</v>
      </c>
      <c r="N384" s="11">
        <f t="shared" ca="1" si="48"/>
        <v>592</v>
      </c>
      <c r="O384" s="11">
        <f t="shared" ca="1" si="48"/>
        <v>909</v>
      </c>
      <c r="P384" s="11">
        <f t="shared" ca="1" si="48"/>
        <v>82</v>
      </c>
      <c r="Q384" s="11">
        <f t="shared" ca="1" si="48"/>
        <v>864</v>
      </c>
      <c r="R384" s="11">
        <f t="shared" ca="1" si="48"/>
        <v>578</v>
      </c>
      <c r="S384" s="11">
        <f t="shared" ca="1" si="48"/>
        <v>-10</v>
      </c>
      <c r="T384" s="11">
        <f t="shared" ca="1" si="48"/>
        <v>782</v>
      </c>
      <c r="U384" s="11">
        <f ca="1">IF($B$9=1,AVERAGE(Tabla1[[#This Row],[OCT]:[DIC]]),IF($B$9=2,AVERAGE(Tabla1[[#This Row],[JUL]:[DIC]]),AVERAGE(Tabla1[[#This Row],[ENE]:[DIC]])))</f>
        <v>450</v>
      </c>
      <c r="V384" s="11">
        <f ca="1">+Tabla1[[#This Row],[PROMEDIO VENTA (UNDS)]]/30</f>
        <v>15</v>
      </c>
      <c r="W384" s="11">
        <f ca="1">+Tabla1[[#This Row],[VENTA POR DÍA]]*Tabla1[[#This Row],[LEAD TIME (Días)]]</f>
        <v>270</v>
      </c>
      <c r="X384" s="11" t="str">
        <f>IF(Tabla1[[#This Row],[ABC]]="C","A PEDIDO","STOCK")</f>
        <v>STOCK</v>
      </c>
      <c r="Y384" s="11">
        <f ca="1">IF(Tabla1[[#This Row],[ABC]]="C",0,ROUNDUP(VLOOKUP(Tabla1[[#This Row],[ABC]],$F$11:$J$12,MATCH(Y$15,$F$10:$J$10,0),0)*Tabla1[[#This Row],[VENTA POR DÍA]],0))</f>
        <v>141</v>
      </c>
      <c r="Z384" s="11">
        <f ca="1">IF(Tabla1[[#This Row],[ABC]]="C",0,ROUNDUP(VLOOKUP(Tabla1[[#This Row],[ABC]],$F$11:$J$12,MATCH(Z$15,$F$10:$J$10,0),0)*Tabla1[[#This Row],[VENTA POR DÍA]],0))</f>
        <v>342</v>
      </c>
    </row>
    <row r="385" spans="2:26" x14ac:dyDescent="0.2">
      <c r="B385" s="2">
        <v>348331</v>
      </c>
      <c r="C385" s="2" t="s">
        <v>534</v>
      </c>
      <c r="D385" s="2" t="s">
        <v>93</v>
      </c>
      <c r="E385" s="3" t="s">
        <v>6</v>
      </c>
      <c r="F385" s="16">
        <f t="shared" ca="1" si="42"/>
        <v>13</v>
      </c>
      <c r="G385" s="17">
        <f t="shared" ca="1" si="43"/>
        <v>11</v>
      </c>
      <c r="H385" s="36" t="str">
        <f>IFERROR(VLOOKUP(Tabla1[[#This Row],[COD PRODUCTO]],Tabla13[#All],9,0),"C")</f>
        <v>C</v>
      </c>
      <c r="I385" s="11">
        <f t="shared" ca="1" si="48"/>
        <v>832</v>
      </c>
      <c r="J385" s="11">
        <f t="shared" ca="1" si="48"/>
        <v>378</v>
      </c>
      <c r="K385" s="11">
        <f t="shared" ca="1" si="48"/>
        <v>957</v>
      </c>
      <c r="L385" s="11">
        <f t="shared" ca="1" si="48"/>
        <v>554</v>
      </c>
      <c r="M385" s="11">
        <f t="shared" ca="1" si="48"/>
        <v>196</v>
      </c>
      <c r="N385" s="11">
        <f t="shared" ca="1" si="48"/>
        <v>920</v>
      </c>
      <c r="O385" s="11">
        <f t="shared" ca="1" si="48"/>
        <v>374</v>
      </c>
      <c r="P385" s="11">
        <f t="shared" ca="1" si="48"/>
        <v>-19</v>
      </c>
      <c r="Q385" s="11">
        <f t="shared" ca="1" si="48"/>
        <v>843</v>
      </c>
      <c r="R385" s="11">
        <f t="shared" ca="1" si="48"/>
        <v>959</v>
      </c>
      <c r="S385" s="11">
        <f t="shared" ca="1" si="48"/>
        <v>-37</v>
      </c>
      <c r="T385" s="11">
        <f t="shared" ca="1" si="48"/>
        <v>222</v>
      </c>
      <c r="U385" s="11">
        <f ca="1">IF($B$9=1,AVERAGE(Tabla1[[#This Row],[OCT]:[DIC]]),IF($B$9=2,AVERAGE(Tabla1[[#This Row],[JUL]:[DIC]]),AVERAGE(Tabla1[[#This Row],[ENE]:[DIC]])))</f>
        <v>381.33333333333331</v>
      </c>
      <c r="V385" s="11">
        <f ca="1">+Tabla1[[#This Row],[PROMEDIO VENTA (UNDS)]]/30</f>
        <v>12.71111111111111</v>
      </c>
      <c r="W385" s="11">
        <f ca="1">+Tabla1[[#This Row],[VENTA POR DÍA]]*Tabla1[[#This Row],[LEAD TIME (Días)]]</f>
        <v>139.82222222222222</v>
      </c>
      <c r="X385" s="11" t="str">
        <f>IF(Tabla1[[#This Row],[ABC]]="C","A PEDIDO","STOCK")</f>
        <v>A PEDIDO</v>
      </c>
      <c r="Y385" s="11">
        <f>IF(Tabla1[[#This Row],[ABC]]="C",0,ROUNDUP(VLOOKUP(Tabla1[[#This Row],[ABC]],$F$11:$J$12,MATCH(Y$15,$F$10:$J$10,0),0)*Tabla1[[#This Row],[VENTA POR DÍA]],0))</f>
        <v>0</v>
      </c>
      <c r="Z385" s="11">
        <f>IF(Tabla1[[#This Row],[ABC]]="C",0,ROUNDUP(VLOOKUP(Tabla1[[#This Row],[ABC]],$F$11:$J$12,MATCH(Z$15,$F$10:$J$10,0),0)*Tabla1[[#This Row],[VENTA POR DÍA]],0))</f>
        <v>0</v>
      </c>
    </row>
    <row r="386" spans="2:26" x14ac:dyDescent="0.2">
      <c r="B386" s="2">
        <v>348334</v>
      </c>
      <c r="C386" s="2" t="s">
        <v>535</v>
      </c>
      <c r="D386" s="2" t="s">
        <v>93</v>
      </c>
      <c r="E386" s="3" t="s">
        <v>6</v>
      </c>
      <c r="F386" s="16">
        <f t="shared" ca="1" si="42"/>
        <v>44</v>
      </c>
      <c r="G386" s="17">
        <f t="shared" ca="1" si="43"/>
        <v>22</v>
      </c>
      <c r="H386" s="36" t="str">
        <f>IFERROR(VLOOKUP(Tabla1[[#This Row],[COD PRODUCTO]],Tabla13[#All],9,0),"C")</f>
        <v>C</v>
      </c>
      <c r="I386" s="11">
        <f t="shared" ref="I386:T395" ca="1" si="49">RANDBETWEEN(-100,1000)</f>
        <v>102</v>
      </c>
      <c r="J386" s="11">
        <f t="shared" ca="1" si="49"/>
        <v>736</v>
      </c>
      <c r="K386" s="11">
        <f t="shared" ca="1" si="49"/>
        <v>862</v>
      </c>
      <c r="L386" s="11">
        <f t="shared" ca="1" si="49"/>
        <v>-72</v>
      </c>
      <c r="M386" s="11">
        <f t="shared" ca="1" si="49"/>
        <v>963</v>
      </c>
      <c r="N386" s="11">
        <f t="shared" ca="1" si="49"/>
        <v>967</v>
      </c>
      <c r="O386" s="11">
        <f t="shared" ca="1" si="49"/>
        <v>53</v>
      </c>
      <c r="P386" s="11">
        <f t="shared" ca="1" si="49"/>
        <v>897</v>
      </c>
      <c r="Q386" s="11">
        <f t="shared" ca="1" si="49"/>
        <v>-67</v>
      </c>
      <c r="R386" s="11">
        <f t="shared" ca="1" si="49"/>
        <v>533</v>
      </c>
      <c r="S386" s="11">
        <f t="shared" ca="1" si="49"/>
        <v>397</v>
      </c>
      <c r="T386" s="11">
        <f t="shared" ca="1" si="49"/>
        <v>233</v>
      </c>
      <c r="U386" s="11">
        <f ca="1">IF($B$9=1,AVERAGE(Tabla1[[#This Row],[OCT]:[DIC]]),IF($B$9=2,AVERAGE(Tabla1[[#This Row],[JUL]:[DIC]]),AVERAGE(Tabla1[[#This Row],[ENE]:[DIC]])))</f>
        <v>387.66666666666669</v>
      </c>
      <c r="V386" s="11">
        <f ca="1">+Tabla1[[#This Row],[PROMEDIO VENTA (UNDS)]]/30</f>
        <v>12.922222222222222</v>
      </c>
      <c r="W386" s="11">
        <f ca="1">+Tabla1[[#This Row],[VENTA POR DÍA]]*Tabla1[[#This Row],[LEAD TIME (Días)]]</f>
        <v>284.28888888888889</v>
      </c>
      <c r="X386" s="11" t="str">
        <f>IF(Tabla1[[#This Row],[ABC]]="C","A PEDIDO","STOCK")</f>
        <v>A PEDIDO</v>
      </c>
      <c r="Y386" s="11">
        <f>IF(Tabla1[[#This Row],[ABC]]="C",0,ROUNDUP(VLOOKUP(Tabla1[[#This Row],[ABC]],$F$11:$J$12,MATCH(Y$15,$F$10:$J$10,0),0)*Tabla1[[#This Row],[VENTA POR DÍA]],0))</f>
        <v>0</v>
      </c>
      <c r="Z386" s="11">
        <f>IF(Tabla1[[#This Row],[ABC]]="C",0,ROUNDUP(VLOOKUP(Tabla1[[#This Row],[ABC]],$F$11:$J$12,MATCH(Z$15,$F$10:$J$10,0),0)*Tabla1[[#This Row],[VENTA POR DÍA]],0))</f>
        <v>0</v>
      </c>
    </row>
    <row r="387" spans="2:26" x14ac:dyDescent="0.2">
      <c r="B387" s="2">
        <v>348202</v>
      </c>
      <c r="C387" s="2" t="s">
        <v>543</v>
      </c>
      <c r="D387" s="2" t="s">
        <v>93</v>
      </c>
      <c r="E387" s="3" t="s">
        <v>6</v>
      </c>
      <c r="F387" s="16">
        <f t="shared" ca="1" si="42"/>
        <v>43</v>
      </c>
      <c r="G387" s="17">
        <f t="shared" ca="1" si="43"/>
        <v>6</v>
      </c>
      <c r="H387" s="36" t="str">
        <f>IFERROR(VLOOKUP(Tabla1[[#This Row],[COD PRODUCTO]],Tabla13[#All],9,0),"C")</f>
        <v>B</v>
      </c>
      <c r="I387" s="11">
        <f t="shared" ca="1" si="49"/>
        <v>-62</v>
      </c>
      <c r="J387" s="11">
        <f t="shared" ca="1" si="49"/>
        <v>385</v>
      </c>
      <c r="K387" s="11">
        <f t="shared" ca="1" si="49"/>
        <v>283</v>
      </c>
      <c r="L387" s="11">
        <f t="shared" ca="1" si="49"/>
        <v>504</v>
      </c>
      <c r="M387" s="11">
        <f t="shared" ca="1" si="49"/>
        <v>-32</v>
      </c>
      <c r="N387" s="11">
        <f t="shared" ca="1" si="49"/>
        <v>723</v>
      </c>
      <c r="O387" s="11">
        <f t="shared" ca="1" si="49"/>
        <v>231</v>
      </c>
      <c r="P387" s="11">
        <f t="shared" ca="1" si="49"/>
        <v>693</v>
      </c>
      <c r="Q387" s="11">
        <f t="shared" ca="1" si="49"/>
        <v>746</v>
      </c>
      <c r="R387" s="11">
        <f t="shared" ca="1" si="49"/>
        <v>-12</v>
      </c>
      <c r="S387" s="11">
        <f t="shared" ca="1" si="49"/>
        <v>157</v>
      </c>
      <c r="T387" s="11">
        <f t="shared" ca="1" si="49"/>
        <v>732</v>
      </c>
      <c r="U387" s="11">
        <f ca="1">IF($B$9=1,AVERAGE(Tabla1[[#This Row],[OCT]:[DIC]]),IF($B$9=2,AVERAGE(Tabla1[[#This Row],[JUL]:[DIC]]),AVERAGE(Tabla1[[#This Row],[ENE]:[DIC]])))</f>
        <v>292.33333333333331</v>
      </c>
      <c r="V387" s="11">
        <f ca="1">+Tabla1[[#This Row],[PROMEDIO VENTA (UNDS)]]/30</f>
        <v>9.7444444444444436</v>
      </c>
      <c r="W387" s="11">
        <f ca="1">+Tabla1[[#This Row],[VENTA POR DÍA]]*Tabla1[[#This Row],[LEAD TIME (Días)]]</f>
        <v>58.466666666666661</v>
      </c>
      <c r="X387" s="11" t="str">
        <f>IF(Tabla1[[#This Row],[ABC]]="C","A PEDIDO","STOCK")</f>
        <v>STOCK</v>
      </c>
      <c r="Y387" s="11">
        <f ca="1">IF(Tabla1[[#This Row],[ABC]]="C",0,ROUNDUP(VLOOKUP(Tabla1[[#This Row],[ABC]],$F$11:$J$12,MATCH(Y$15,$F$10:$J$10,0),0)*Tabla1[[#This Row],[VENTA POR DÍA]],0))</f>
        <v>92</v>
      </c>
      <c r="Z387" s="11">
        <f ca="1">IF(Tabla1[[#This Row],[ABC]]="C",0,ROUNDUP(VLOOKUP(Tabla1[[#This Row],[ABC]],$F$11:$J$12,MATCH(Z$15,$F$10:$J$10,0),0)*Tabla1[[#This Row],[VENTA POR DÍA]],0))</f>
        <v>222</v>
      </c>
    </row>
    <row r="388" spans="2:26" x14ac:dyDescent="0.2">
      <c r="B388" s="2">
        <v>348201</v>
      </c>
      <c r="C388" s="2" t="s">
        <v>544</v>
      </c>
      <c r="D388" s="2" t="s">
        <v>93</v>
      </c>
      <c r="E388" s="3" t="s">
        <v>6</v>
      </c>
      <c r="F388" s="16">
        <f t="shared" ca="1" si="42"/>
        <v>22</v>
      </c>
      <c r="G388" s="17">
        <f t="shared" ca="1" si="43"/>
        <v>6</v>
      </c>
      <c r="H388" s="36" t="str">
        <f>IFERROR(VLOOKUP(Tabla1[[#This Row],[COD PRODUCTO]],Tabla13[#All],9,0),"C")</f>
        <v>C</v>
      </c>
      <c r="I388" s="11">
        <f t="shared" ca="1" si="49"/>
        <v>894</v>
      </c>
      <c r="J388" s="11">
        <f t="shared" ca="1" si="49"/>
        <v>102</v>
      </c>
      <c r="K388" s="11">
        <f t="shared" ca="1" si="49"/>
        <v>697</v>
      </c>
      <c r="L388" s="11">
        <f t="shared" ca="1" si="49"/>
        <v>978</v>
      </c>
      <c r="M388" s="11">
        <f t="shared" ca="1" si="49"/>
        <v>162</v>
      </c>
      <c r="N388" s="11">
        <f t="shared" ca="1" si="49"/>
        <v>859</v>
      </c>
      <c r="O388" s="11">
        <f t="shared" ca="1" si="49"/>
        <v>828</v>
      </c>
      <c r="P388" s="11">
        <f t="shared" ca="1" si="49"/>
        <v>628</v>
      </c>
      <c r="Q388" s="11">
        <f t="shared" ca="1" si="49"/>
        <v>117</v>
      </c>
      <c r="R388" s="11">
        <f t="shared" ca="1" si="49"/>
        <v>569</v>
      </c>
      <c r="S388" s="11">
        <f t="shared" ca="1" si="49"/>
        <v>681</v>
      </c>
      <c r="T388" s="11">
        <f t="shared" ca="1" si="49"/>
        <v>272</v>
      </c>
      <c r="U388" s="11">
        <f ca="1">IF($B$9=1,AVERAGE(Tabla1[[#This Row],[OCT]:[DIC]]),IF($B$9=2,AVERAGE(Tabla1[[#This Row],[JUL]:[DIC]]),AVERAGE(Tabla1[[#This Row],[ENE]:[DIC]])))</f>
        <v>507.33333333333331</v>
      </c>
      <c r="V388" s="11">
        <f ca="1">+Tabla1[[#This Row],[PROMEDIO VENTA (UNDS)]]/30</f>
        <v>16.911111111111111</v>
      </c>
      <c r="W388" s="11">
        <f ca="1">+Tabla1[[#This Row],[VENTA POR DÍA]]*Tabla1[[#This Row],[LEAD TIME (Días)]]</f>
        <v>101.46666666666667</v>
      </c>
      <c r="X388" s="11" t="str">
        <f>IF(Tabla1[[#This Row],[ABC]]="C","A PEDIDO","STOCK")</f>
        <v>A PEDIDO</v>
      </c>
      <c r="Y388" s="11">
        <f>IF(Tabla1[[#This Row],[ABC]]="C",0,ROUNDUP(VLOOKUP(Tabla1[[#This Row],[ABC]],$F$11:$J$12,MATCH(Y$15,$F$10:$J$10,0),0)*Tabla1[[#This Row],[VENTA POR DÍA]],0))</f>
        <v>0</v>
      </c>
      <c r="Z388" s="11">
        <f>IF(Tabla1[[#This Row],[ABC]]="C",0,ROUNDUP(VLOOKUP(Tabla1[[#This Row],[ABC]],$F$11:$J$12,MATCH(Z$15,$F$10:$J$10,0),0)*Tabla1[[#This Row],[VENTA POR DÍA]],0))</f>
        <v>0</v>
      </c>
    </row>
    <row r="389" spans="2:26" x14ac:dyDescent="0.2">
      <c r="B389" s="2">
        <v>364343</v>
      </c>
      <c r="C389" s="2" t="s">
        <v>577</v>
      </c>
      <c r="D389" s="2" t="s">
        <v>93</v>
      </c>
      <c r="E389" s="3" t="s">
        <v>6</v>
      </c>
      <c r="F389" s="16">
        <f t="shared" ca="1" si="42"/>
        <v>6</v>
      </c>
      <c r="G389" s="17">
        <f t="shared" ca="1" si="43"/>
        <v>10</v>
      </c>
      <c r="H389" s="36" t="str">
        <f>IFERROR(VLOOKUP(Tabla1[[#This Row],[COD PRODUCTO]],Tabla13[#All],9,0),"C")</f>
        <v>C</v>
      </c>
      <c r="I389" s="11">
        <f t="shared" ca="1" si="49"/>
        <v>929</v>
      </c>
      <c r="J389" s="11">
        <f t="shared" ca="1" si="49"/>
        <v>-28</v>
      </c>
      <c r="K389" s="11">
        <f t="shared" ca="1" si="49"/>
        <v>281</v>
      </c>
      <c r="L389" s="11">
        <f t="shared" ca="1" si="49"/>
        <v>-26</v>
      </c>
      <c r="M389" s="11">
        <f t="shared" ca="1" si="49"/>
        <v>830</v>
      </c>
      <c r="N389" s="11">
        <f t="shared" ca="1" si="49"/>
        <v>114</v>
      </c>
      <c r="O389" s="11">
        <f t="shared" ca="1" si="49"/>
        <v>450</v>
      </c>
      <c r="P389" s="11">
        <f t="shared" ca="1" si="49"/>
        <v>-33</v>
      </c>
      <c r="Q389" s="11">
        <f t="shared" ca="1" si="49"/>
        <v>611</v>
      </c>
      <c r="R389" s="11">
        <f t="shared" ca="1" si="49"/>
        <v>-7</v>
      </c>
      <c r="S389" s="11">
        <f t="shared" ca="1" si="49"/>
        <v>562</v>
      </c>
      <c r="T389" s="11">
        <f t="shared" ca="1" si="49"/>
        <v>255</v>
      </c>
      <c r="U389" s="11">
        <f ca="1">IF($B$9=1,AVERAGE(Tabla1[[#This Row],[OCT]:[DIC]]),IF($B$9=2,AVERAGE(Tabla1[[#This Row],[JUL]:[DIC]]),AVERAGE(Tabla1[[#This Row],[ENE]:[DIC]])))</f>
        <v>270</v>
      </c>
      <c r="V389" s="11">
        <f ca="1">+Tabla1[[#This Row],[PROMEDIO VENTA (UNDS)]]/30</f>
        <v>9</v>
      </c>
      <c r="W389" s="11">
        <f ca="1">+Tabla1[[#This Row],[VENTA POR DÍA]]*Tabla1[[#This Row],[LEAD TIME (Días)]]</f>
        <v>90</v>
      </c>
      <c r="X389" s="11" t="str">
        <f>IF(Tabla1[[#This Row],[ABC]]="C","A PEDIDO","STOCK")</f>
        <v>A PEDIDO</v>
      </c>
      <c r="Y389" s="11">
        <f>IF(Tabla1[[#This Row],[ABC]]="C",0,ROUNDUP(VLOOKUP(Tabla1[[#This Row],[ABC]],$F$11:$J$12,MATCH(Y$15,$F$10:$J$10,0),0)*Tabla1[[#This Row],[VENTA POR DÍA]],0))</f>
        <v>0</v>
      </c>
      <c r="Z389" s="11">
        <f>IF(Tabla1[[#This Row],[ABC]]="C",0,ROUNDUP(VLOOKUP(Tabla1[[#This Row],[ABC]],$F$11:$J$12,MATCH(Z$15,$F$10:$J$10,0),0)*Tabla1[[#This Row],[VENTA POR DÍA]],0))</f>
        <v>0</v>
      </c>
    </row>
    <row r="390" spans="2:26" x14ac:dyDescent="0.2">
      <c r="B390" s="2">
        <v>348447</v>
      </c>
      <c r="C390" s="2" t="s">
        <v>95</v>
      </c>
      <c r="D390" s="2" t="s">
        <v>93</v>
      </c>
      <c r="E390" s="3" t="s">
        <v>6</v>
      </c>
      <c r="F390" s="16">
        <f t="shared" ca="1" si="42"/>
        <v>12</v>
      </c>
      <c r="G390" s="17">
        <f t="shared" ca="1" si="43"/>
        <v>17</v>
      </c>
      <c r="H390" s="36" t="str">
        <f>IFERROR(VLOOKUP(Tabla1[[#This Row],[COD PRODUCTO]],Tabla13[#All],9,0),"C")</f>
        <v>A</v>
      </c>
      <c r="I390" s="11">
        <f t="shared" ca="1" si="49"/>
        <v>278</v>
      </c>
      <c r="J390" s="11">
        <f t="shared" ca="1" si="49"/>
        <v>350</v>
      </c>
      <c r="K390" s="11">
        <f t="shared" ca="1" si="49"/>
        <v>206</v>
      </c>
      <c r="L390" s="11">
        <f t="shared" ca="1" si="49"/>
        <v>751</v>
      </c>
      <c r="M390" s="11">
        <f t="shared" ca="1" si="49"/>
        <v>656</v>
      </c>
      <c r="N390" s="11">
        <f t="shared" ca="1" si="49"/>
        <v>784</v>
      </c>
      <c r="O390" s="11">
        <f t="shared" ca="1" si="49"/>
        <v>28</v>
      </c>
      <c r="P390" s="11">
        <f t="shared" ca="1" si="49"/>
        <v>700</v>
      </c>
      <c r="Q390" s="11">
        <f t="shared" ca="1" si="49"/>
        <v>706</v>
      </c>
      <c r="R390" s="11">
        <f t="shared" ca="1" si="49"/>
        <v>264</v>
      </c>
      <c r="S390" s="11">
        <f t="shared" ca="1" si="49"/>
        <v>932</v>
      </c>
      <c r="T390" s="11">
        <f t="shared" ca="1" si="49"/>
        <v>134</v>
      </c>
      <c r="U390" s="11">
        <f ca="1">IF($B$9=1,AVERAGE(Tabla1[[#This Row],[OCT]:[DIC]]),IF($B$9=2,AVERAGE(Tabla1[[#This Row],[JUL]:[DIC]]),AVERAGE(Tabla1[[#This Row],[ENE]:[DIC]])))</f>
        <v>443.33333333333331</v>
      </c>
      <c r="V390" s="11">
        <f ca="1">+Tabla1[[#This Row],[PROMEDIO VENTA (UNDS)]]/30</f>
        <v>14.777777777777777</v>
      </c>
      <c r="W390" s="11">
        <f ca="1">+Tabla1[[#This Row],[VENTA POR DÍA]]*Tabla1[[#This Row],[LEAD TIME (Días)]]</f>
        <v>251.2222222222222</v>
      </c>
      <c r="X390" s="11" t="str">
        <f>IF(Tabla1[[#This Row],[ABC]]="C","A PEDIDO","STOCK")</f>
        <v>STOCK</v>
      </c>
      <c r="Y390" s="11">
        <f ca="1">IF(Tabla1[[#This Row],[ABC]]="C",0,ROUNDUP(VLOOKUP(Tabla1[[#This Row],[ABC]],$F$11:$J$12,MATCH(Y$15,$F$10:$J$10,0),0)*Tabla1[[#This Row],[VENTA POR DÍA]],0))</f>
        <v>44</v>
      </c>
      <c r="Z390" s="11">
        <f ca="1">IF(Tabla1[[#This Row],[ABC]]="C",0,ROUNDUP(VLOOKUP(Tabla1[[#This Row],[ABC]],$F$11:$J$12,MATCH(Z$15,$F$10:$J$10,0),0)*Tabla1[[#This Row],[VENTA POR DÍA]],0))</f>
        <v>432</v>
      </c>
    </row>
    <row r="391" spans="2:26" x14ac:dyDescent="0.2">
      <c r="B391" s="2">
        <v>364239</v>
      </c>
      <c r="C391" s="2" t="s">
        <v>616</v>
      </c>
      <c r="D391" s="2" t="s">
        <v>93</v>
      </c>
      <c r="E391" s="3" t="s">
        <v>6</v>
      </c>
      <c r="F391" s="16">
        <f t="shared" ca="1" si="42"/>
        <v>14</v>
      </c>
      <c r="G391" s="17">
        <f t="shared" ca="1" si="43"/>
        <v>24</v>
      </c>
      <c r="H391" s="36" t="str">
        <f>IFERROR(VLOOKUP(Tabla1[[#This Row],[COD PRODUCTO]],Tabla13[#All],9,0),"C")</f>
        <v>C</v>
      </c>
      <c r="I391" s="11">
        <f t="shared" ca="1" si="49"/>
        <v>574</v>
      </c>
      <c r="J391" s="11">
        <f t="shared" ca="1" si="49"/>
        <v>978</v>
      </c>
      <c r="K391" s="11">
        <f t="shared" ca="1" si="49"/>
        <v>902</v>
      </c>
      <c r="L391" s="11">
        <f t="shared" ca="1" si="49"/>
        <v>-2</v>
      </c>
      <c r="M391" s="11">
        <f t="shared" ca="1" si="49"/>
        <v>681</v>
      </c>
      <c r="N391" s="11">
        <f t="shared" ca="1" si="49"/>
        <v>956</v>
      </c>
      <c r="O391" s="11">
        <f t="shared" ca="1" si="49"/>
        <v>767</v>
      </c>
      <c r="P391" s="11">
        <f t="shared" ca="1" si="49"/>
        <v>947</v>
      </c>
      <c r="Q391" s="11">
        <f t="shared" ca="1" si="49"/>
        <v>533</v>
      </c>
      <c r="R391" s="11">
        <f t="shared" ca="1" si="49"/>
        <v>223</v>
      </c>
      <c r="S391" s="11">
        <f t="shared" ca="1" si="49"/>
        <v>900</v>
      </c>
      <c r="T391" s="11">
        <f t="shared" ca="1" si="49"/>
        <v>547</v>
      </c>
      <c r="U391" s="11">
        <f ca="1">IF($B$9=1,AVERAGE(Tabla1[[#This Row],[OCT]:[DIC]]),IF($B$9=2,AVERAGE(Tabla1[[#This Row],[JUL]:[DIC]]),AVERAGE(Tabla1[[#This Row],[ENE]:[DIC]])))</f>
        <v>556.66666666666663</v>
      </c>
      <c r="V391" s="11">
        <f ca="1">+Tabla1[[#This Row],[PROMEDIO VENTA (UNDS)]]/30</f>
        <v>18.555555555555554</v>
      </c>
      <c r="W391" s="11">
        <f ca="1">+Tabla1[[#This Row],[VENTA POR DÍA]]*Tabla1[[#This Row],[LEAD TIME (Días)]]</f>
        <v>445.33333333333326</v>
      </c>
      <c r="X391" s="11" t="str">
        <f>IF(Tabla1[[#This Row],[ABC]]="C","A PEDIDO","STOCK")</f>
        <v>A PEDIDO</v>
      </c>
      <c r="Y391" s="11">
        <f>IF(Tabla1[[#This Row],[ABC]]="C",0,ROUNDUP(VLOOKUP(Tabla1[[#This Row],[ABC]],$F$11:$J$12,MATCH(Y$15,$F$10:$J$10,0),0)*Tabla1[[#This Row],[VENTA POR DÍA]],0))</f>
        <v>0</v>
      </c>
      <c r="Z391" s="11">
        <f>IF(Tabla1[[#This Row],[ABC]]="C",0,ROUNDUP(VLOOKUP(Tabla1[[#This Row],[ABC]],$F$11:$J$12,MATCH(Z$15,$F$10:$J$10,0),0)*Tabla1[[#This Row],[VENTA POR DÍA]],0))</f>
        <v>0</v>
      </c>
    </row>
    <row r="392" spans="2:26" x14ac:dyDescent="0.2">
      <c r="B392" s="2">
        <v>348218</v>
      </c>
      <c r="C392" s="2" t="s">
        <v>638</v>
      </c>
      <c r="D392" s="2" t="s">
        <v>93</v>
      </c>
      <c r="E392" s="3" t="s">
        <v>6</v>
      </c>
      <c r="F392" s="16">
        <f t="shared" ca="1" si="42"/>
        <v>13</v>
      </c>
      <c r="G392" s="17">
        <f t="shared" ca="1" si="43"/>
        <v>11</v>
      </c>
      <c r="H392" s="36" t="str">
        <f>IFERROR(VLOOKUP(Tabla1[[#This Row],[COD PRODUCTO]],Tabla13[#All],9,0),"C")</f>
        <v>C</v>
      </c>
      <c r="I392" s="11">
        <f t="shared" ca="1" si="49"/>
        <v>334</v>
      </c>
      <c r="J392" s="11">
        <f t="shared" ca="1" si="49"/>
        <v>656</v>
      </c>
      <c r="K392" s="11">
        <f t="shared" ca="1" si="49"/>
        <v>-93</v>
      </c>
      <c r="L392" s="11">
        <f t="shared" ca="1" si="49"/>
        <v>539</v>
      </c>
      <c r="M392" s="11">
        <f t="shared" ca="1" si="49"/>
        <v>932</v>
      </c>
      <c r="N392" s="11">
        <f t="shared" ca="1" si="49"/>
        <v>380</v>
      </c>
      <c r="O392" s="11">
        <f t="shared" ca="1" si="49"/>
        <v>-61</v>
      </c>
      <c r="P392" s="11">
        <f t="shared" ca="1" si="49"/>
        <v>-56</v>
      </c>
      <c r="Q392" s="11">
        <f t="shared" ca="1" si="49"/>
        <v>233</v>
      </c>
      <c r="R392" s="11">
        <f t="shared" ca="1" si="49"/>
        <v>782</v>
      </c>
      <c r="S392" s="11">
        <f t="shared" ca="1" si="49"/>
        <v>438</v>
      </c>
      <c r="T392" s="11">
        <f t="shared" ca="1" si="49"/>
        <v>787</v>
      </c>
      <c r="U392" s="11">
        <f ca="1">IF($B$9=1,AVERAGE(Tabla1[[#This Row],[OCT]:[DIC]]),IF($B$9=2,AVERAGE(Tabla1[[#This Row],[JUL]:[DIC]]),AVERAGE(Tabla1[[#This Row],[ENE]:[DIC]])))</f>
        <v>669</v>
      </c>
      <c r="V392" s="11">
        <f ca="1">+Tabla1[[#This Row],[PROMEDIO VENTA (UNDS)]]/30</f>
        <v>22.3</v>
      </c>
      <c r="W392" s="11">
        <f ca="1">+Tabla1[[#This Row],[VENTA POR DÍA]]*Tabla1[[#This Row],[LEAD TIME (Días)]]</f>
        <v>245.3</v>
      </c>
      <c r="X392" s="11" t="str">
        <f>IF(Tabla1[[#This Row],[ABC]]="C","A PEDIDO","STOCK")</f>
        <v>A PEDIDO</v>
      </c>
      <c r="Y392" s="11">
        <f>IF(Tabla1[[#This Row],[ABC]]="C",0,ROUNDUP(VLOOKUP(Tabla1[[#This Row],[ABC]],$F$11:$J$12,MATCH(Y$15,$F$10:$J$10,0),0)*Tabla1[[#This Row],[VENTA POR DÍA]],0))</f>
        <v>0</v>
      </c>
      <c r="Z392" s="11">
        <f>IF(Tabla1[[#This Row],[ABC]]="C",0,ROUNDUP(VLOOKUP(Tabla1[[#This Row],[ABC]],$F$11:$J$12,MATCH(Z$15,$F$10:$J$10,0),0)*Tabla1[[#This Row],[VENTA POR DÍA]],0))</f>
        <v>0</v>
      </c>
    </row>
    <row r="393" spans="2:26" x14ac:dyDescent="0.2">
      <c r="B393" s="2">
        <v>348197</v>
      </c>
      <c r="C393" s="2" t="s">
        <v>688</v>
      </c>
      <c r="D393" s="2" t="s">
        <v>93</v>
      </c>
      <c r="E393" s="3" t="s">
        <v>6</v>
      </c>
      <c r="F393" s="16">
        <f t="shared" ca="1" si="42"/>
        <v>31</v>
      </c>
      <c r="G393" s="17">
        <f t="shared" ca="1" si="43"/>
        <v>21</v>
      </c>
      <c r="H393" s="36" t="str">
        <f>IFERROR(VLOOKUP(Tabla1[[#This Row],[COD PRODUCTO]],Tabla13[#All],9,0),"C")</f>
        <v>B</v>
      </c>
      <c r="I393" s="11">
        <f t="shared" ca="1" si="49"/>
        <v>633</v>
      </c>
      <c r="J393" s="11">
        <f t="shared" ca="1" si="49"/>
        <v>932</v>
      </c>
      <c r="K393" s="11">
        <f t="shared" ca="1" si="49"/>
        <v>208</v>
      </c>
      <c r="L393" s="11">
        <f t="shared" ca="1" si="49"/>
        <v>225</v>
      </c>
      <c r="M393" s="11">
        <f t="shared" ca="1" si="49"/>
        <v>-62</v>
      </c>
      <c r="N393" s="11">
        <f t="shared" ca="1" si="49"/>
        <v>487</v>
      </c>
      <c r="O393" s="11">
        <f t="shared" ca="1" si="49"/>
        <v>240</v>
      </c>
      <c r="P393" s="11">
        <f t="shared" ca="1" si="49"/>
        <v>391</v>
      </c>
      <c r="Q393" s="11">
        <f t="shared" ca="1" si="49"/>
        <v>878</v>
      </c>
      <c r="R393" s="11">
        <f t="shared" ca="1" si="49"/>
        <v>163</v>
      </c>
      <c r="S393" s="11">
        <f t="shared" ca="1" si="49"/>
        <v>27</v>
      </c>
      <c r="T393" s="11">
        <f t="shared" ca="1" si="49"/>
        <v>621</v>
      </c>
      <c r="U393" s="11">
        <f ca="1">IF($B$9=1,AVERAGE(Tabla1[[#This Row],[OCT]:[DIC]]),IF($B$9=2,AVERAGE(Tabla1[[#This Row],[JUL]:[DIC]]),AVERAGE(Tabla1[[#This Row],[ENE]:[DIC]])))</f>
        <v>270.33333333333331</v>
      </c>
      <c r="V393" s="11">
        <f ca="1">+Tabla1[[#This Row],[PROMEDIO VENTA (UNDS)]]/30</f>
        <v>9.0111111111111111</v>
      </c>
      <c r="W393" s="11">
        <f ca="1">+Tabla1[[#This Row],[VENTA POR DÍA]]*Tabla1[[#This Row],[LEAD TIME (Días)]]</f>
        <v>189.23333333333332</v>
      </c>
      <c r="X393" s="11" t="str">
        <f>IF(Tabla1[[#This Row],[ABC]]="C","A PEDIDO","STOCK")</f>
        <v>STOCK</v>
      </c>
      <c r="Y393" s="11">
        <f ca="1">IF(Tabla1[[#This Row],[ABC]]="C",0,ROUNDUP(VLOOKUP(Tabla1[[#This Row],[ABC]],$F$11:$J$12,MATCH(Y$15,$F$10:$J$10,0),0)*Tabla1[[#This Row],[VENTA POR DÍA]],0))</f>
        <v>85</v>
      </c>
      <c r="Z393" s="11">
        <f ca="1">IF(Tabla1[[#This Row],[ABC]]="C",0,ROUNDUP(VLOOKUP(Tabla1[[#This Row],[ABC]],$F$11:$J$12,MATCH(Z$15,$F$10:$J$10,0),0)*Tabla1[[#This Row],[VENTA POR DÍA]],0))</f>
        <v>206</v>
      </c>
    </row>
    <row r="394" spans="2:26" x14ac:dyDescent="0.2">
      <c r="B394" s="2">
        <v>348178</v>
      </c>
      <c r="C394" s="2" t="s">
        <v>689</v>
      </c>
      <c r="D394" s="2" t="s">
        <v>93</v>
      </c>
      <c r="E394" s="3" t="s">
        <v>6</v>
      </c>
      <c r="F394" s="16">
        <f t="shared" ca="1" si="42"/>
        <v>20</v>
      </c>
      <c r="G394" s="17">
        <f t="shared" ca="1" si="43"/>
        <v>10</v>
      </c>
      <c r="H394" s="36" t="str">
        <f>IFERROR(VLOOKUP(Tabla1[[#This Row],[COD PRODUCTO]],Tabla13[#All],9,0),"C")</f>
        <v>C</v>
      </c>
      <c r="I394" s="11">
        <f t="shared" ca="1" si="49"/>
        <v>197</v>
      </c>
      <c r="J394" s="11">
        <f t="shared" ca="1" si="49"/>
        <v>361</v>
      </c>
      <c r="K394" s="11">
        <f t="shared" ca="1" si="49"/>
        <v>601</v>
      </c>
      <c r="L394" s="11">
        <f t="shared" ca="1" si="49"/>
        <v>999</v>
      </c>
      <c r="M394" s="11">
        <f t="shared" ca="1" si="49"/>
        <v>637</v>
      </c>
      <c r="N394" s="11">
        <f t="shared" ca="1" si="49"/>
        <v>258</v>
      </c>
      <c r="O394" s="11">
        <f t="shared" ca="1" si="49"/>
        <v>1</v>
      </c>
      <c r="P394" s="11">
        <f t="shared" ca="1" si="49"/>
        <v>-60</v>
      </c>
      <c r="Q394" s="11">
        <f t="shared" ca="1" si="49"/>
        <v>911</v>
      </c>
      <c r="R394" s="11">
        <f t="shared" ca="1" si="49"/>
        <v>377</v>
      </c>
      <c r="S394" s="11">
        <f t="shared" ca="1" si="49"/>
        <v>191</v>
      </c>
      <c r="T394" s="11">
        <f t="shared" ca="1" si="49"/>
        <v>135</v>
      </c>
      <c r="U394" s="11">
        <f ca="1">IF($B$9=1,AVERAGE(Tabla1[[#This Row],[OCT]:[DIC]]),IF($B$9=2,AVERAGE(Tabla1[[#This Row],[JUL]:[DIC]]),AVERAGE(Tabla1[[#This Row],[ENE]:[DIC]])))</f>
        <v>234.33333333333334</v>
      </c>
      <c r="V394" s="11">
        <f ca="1">+Tabla1[[#This Row],[PROMEDIO VENTA (UNDS)]]/30</f>
        <v>7.8111111111111118</v>
      </c>
      <c r="W394" s="11">
        <f ca="1">+Tabla1[[#This Row],[VENTA POR DÍA]]*Tabla1[[#This Row],[LEAD TIME (Días)]]</f>
        <v>78.111111111111114</v>
      </c>
      <c r="X394" s="11" t="str">
        <f>IF(Tabla1[[#This Row],[ABC]]="C","A PEDIDO","STOCK")</f>
        <v>A PEDIDO</v>
      </c>
      <c r="Y394" s="11">
        <f>IF(Tabla1[[#This Row],[ABC]]="C",0,ROUNDUP(VLOOKUP(Tabla1[[#This Row],[ABC]],$F$11:$J$12,MATCH(Y$15,$F$10:$J$10,0),0)*Tabla1[[#This Row],[VENTA POR DÍA]],0))</f>
        <v>0</v>
      </c>
      <c r="Z394" s="11">
        <f>IF(Tabla1[[#This Row],[ABC]]="C",0,ROUNDUP(VLOOKUP(Tabla1[[#This Row],[ABC]],$F$11:$J$12,MATCH(Z$15,$F$10:$J$10,0),0)*Tabla1[[#This Row],[VENTA POR DÍA]],0))</f>
        <v>0</v>
      </c>
    </row>
    <row r="395" spans="2:26" x14ac:dyDescent="0.2">
      <c r="B395" s="2">
        <v>348190</v>
      </c>
      <c r="C395" s="2" t="s">
        <v>692</v>
      </c>
      <c r="D395" s="2" t="s">
        <v>93</v>
      </c>
      <c r="E395" s="3" t="s">
        <v>6</v>
      </c>
      <c r="F395" s="16">
        <f t="shared" ca="1" si="42"/>
        <v>33</v>
      </c>
      <c r="G395" s="17">
        <f t="shared" ca="1" si="43"/>
        <v>14</v>
      </c>
      <c r="H395" s="36" t="str">
        <f>IFERROR(VLOOKUP(Tabla1[[#This Row],[COD PRODUCTO]],Tabla13[#All],9,0),"C")</f>
        <v>C</v>
      </c>
      <c r="I395" s="11">
        <f t="shared" ca="1" si="49"/>
        <v>-71</v>
      </c>
      <c r="J395" s="11">
        <f t="shared" ca="1" si="49"/>
        <v>168</v>
      </c>
      <c r="K395" s="11">
        <f t="shared" ca="1" si="49"/>
        <v>558</v>
      </c>
      <c r="L395" s="11">
        <f t="shared" ca="1" si="49"/>
        <v>-43</v>
      </c>
      <c r="M395" s="11">
        <f t="shared" ca="1" si="49"/>
        <v>-74</v>
      </c>
      <c r="N395" s="11">
        <f t="shared" ca="1" si="49"/>
        <v>407</v>
      </c>
      <c r="O395" s="11">
        <f t="shared" ca="1" si="49"/>
        <v>417</v>
      </c>
      <c r="P395" s="11">
        <f t="shared" ca="1" si="49"/>
        <v>827</v>
      </c>
      <c r="Q395" s="11">
        <f t="shared" ca="1" si="49"/>
        <v>899</v>
      </c>
      <c r="R395" s="11">
        <f t="shared" ca="1" si="49"/>
        <v>698</v>
      </c>
      <c r="S395" s="11">
        <f t="shared" ca="1" si="49"/>
        <v>586</v>
      </c>
      <c r="T395" s="11">
        <f t="shared" ca="1" si="49"/>
        <v>276</v>
      </c>
      <c r="U395" s="11">
        <f ca="1">IF($B$9=1,AVERAGE(Tabla1[[#This Row],[OCT]:[DIC]]),IF($B$9=2,AVERAGE(Tabla1[[#This Row],[JUL]:[DIC]]),AVERAGE(Tabla1[[#This Row],[ENE]:[DIC]])))</f>
        <v>520</v>
      </c>
      <c r="V395" s="11">
        <f ca="1">+Tabla1[[#This Row],[PROMEDIO VENTA (UNDS)]]/30</f>
        <v>17.333333333333332</v>
      </c>
      <c r="W395" s="11">
        <f ca="1">+Tabla1[[#This Row],[VENTA POR DÍA]]*Tabla1[[#This Row],[LEAD TIME (Días)]]</f>
        <v>242.66666666666666</v>
      </c>
      <c r="X395" s="11" t="str">
        <f>IF(Tabla1[[#This Row],[ABC]]="C","A PEDIDO","STOCK")</f>
        <v>A PEDIDO</v>
      </c>
      <c r="Y395" s="11">
        <f>IF(Tabla1[[#This Row],[ABC]]="C",0,ROUNDUP(VLOOKUP(Tabla1[[#This Row],[ABC]],$F$11:$J$12,MATCH(Y$15,$F$10:$J$10,0),0)*Tabla1[[#This Row],[VENTA POR DÍA]],0))</f>
        <v>0</v>
      </c>
      <c r="Z395" s="11">
        <f>IF(Tabla1[[#This Row],[ABC]]="C",0,ROUNDUP(VLOOKUP(Tabla1[[#This Row],[ABC]],$F$11:$J$12,MATCH(Z$15,$F$10:$J$10,0),0)*Tabla1[[#This Row],[VENTA POR DÍA]],0))</f>
        <v>0</v>
      </c>
    </row>
    <row r="396" spans="2:26" x14ac:dyDescent="0.2">
      <c r="B396" s="2">
        <v>348180</v>
      </c>
      <c r="C396" s="2" t="s">
        <v>706</v>
      </c>
      <c r="D396" s="2" t="s">
        <v>93</v>
      </c>
      <c r="E396" s="3" t="s">
        <v>6</v>
      </c>
      <c r="F396" s="16">
        <f t="shared" ca="1" si="42"/>
        <v>26</v>
      </c>
      <c r="G396" s="17">
        <f t="shared" ca="1" si="43"/>
        <v>24</v>
      </c>
      <c r="H396" s="36" t="str">
        <f>IFERROR(VLOOKUP(Tabla1[[#This Row],[COD PRODUCTO]],Tabla13[#All],9,0),"C")</f>
        <v>C</v>
      </c>
      <c r="I396" s="11">
        <f t="shared" ref="I396:T405" ca="1" si="50">RANDBETWEEN(-100,1000)</f>
        <v>138</v>
      </c>
      <c r="J396" s="11">
        <f t="shared" ca="1" si="50"/>
        <v>847</v>
      </c>
      <c r="K396" s="11">
        <f t="shared" ca="1" si="50"/>
        <v>263</v>
      </c>
      <c r="L396" s="11">
        <f t="shared" ca="1" si="50"/>
        <v>-39</v>
      </c>
      <c r="M396" s="11">
        <f t="shared" ca="1" si="50"/>
        <v>484</v>
      </c>
      <c r="N396" s="11">
        <f t="shared" ca="1" si="50"/>
        <v>512</v>
      </c>
      <c r="O396" s="11">
        <f t="shared" ca="1" si="50"/>
        <v>-14</v>
      </c>
      <c r="P396" s="11">
        <f t="shared" ca="1" si="50"/>
        <v>460</v>
      </c>
      <c r="Q396" s="11">
        <f t="shared" ca="1" si="50"/>
        <v>494</v>
      </c>
      <c r="R396" s="11">
        <f t="shared" ca="1" si="50"/>
        <v>483</v>
      </c>
      <c r="S396" s="11">
        <f t="shared" ca="1" si="50"/>
        <v>877</v>
      </c>
      <c r="T396" s="11">
        <f t="shared" ca="1" si="50"/>
        <v>754</v>
      </c>
      <c r="U396" s="11">
        <f ca="1">IF($B$9=1,AVERAGE(Tabla1[[#This Row],[OCT]:[DIC]]),IF($B$9=2,AVERAGE(Tabla1[[#This Row],[JUL]:[DIC]]),AVERAGE(Tabla1[[#This Row],[ENE]:[DIC]])))</f>
        <v>704.66666666666663</v>
      </c>
      <c r="V396" s="11">
        <f ca="1">+Tabla1[[#This Row],[PROMEDIO VENTA (UNDS)]]/30</f>
        <v>23.488888888888887</v>
      </c>
      <c r="W396" s="11">
        <f ca="1">+Tabla1[[#This Row],[VENTA POR DÍA]]*Tabla1[[#This Row],[LEAD TIME (Días)]]</f>
        <v>563.73333333333335</v>
      </c>
      <c r="X396" s="11" t="str">
        <f>IF(Tabla1[[#This Row],[ABC]]="C","A PEDIDO","STOCK")</f>
        <v>A PEDIDO</v>
      </c>
      <c r="Y396" s="11">
        <f>IF(Tabla1[[#This Row],[ABC]]="C",0,ROUNDUP(VLOOKUP(Tabla1[[#This Row],[ABC]],$F$11:$J$12,MATCH(Y$15,$F$10:$J$10,0),0)*Tabla1[[#This Row],[VENTA POR DÍA]],0))</f>
        <v>0</v>
      </c>
      <c r="Z396" s="11">
        <f>IF(Tabla1[[#This Row],[ABC]]="C",0,ROUNDUP(VLOOKUP(Tabla1[[#This Row],[ABC]],$F$11:$J$12,MATCH(Z$15,$F$10:$J$10,0),0)*Tabla1[[#This Row],[VENTA POR DÍA]],0))</f>
        <v>0</v>
      </c>
    </row>
    <row r="397" spans="2:26" x14ac:dyDescent="0.2">
      <c r="B397" s="2">
        <v>367759</v>
      </c>
      <c r="C397" s="2" t="s">
        <v>102</v>
      </c>
      <c r="D397" s="2" t="s">
        <v>93</v>
      </c>
      <c r="E397" s="3" t="s">
        <v>6</v>
      </c>
      <c r="F397" s="16">
        <f t="shared" ca="1" si="42"/>
        <v>44</v>
      </c>
      <c r="G397" s="17">
        <f t="shared" ca="1" si="43"/>
        <v>5</v>
      </c>
      <c r="H397" s="36" t="str">
        <f>IFERROR(VLOOKUP(Tabla1[[#This Row],[COD PRODUCTO]],Tabla13[#All],9,0),"C")</f>
        <v>C</v>
      </c>
      <c r="I397" s="11">
        <f t="shared" ca="1" si="50"/>
        <v>276</v>
      </c>
      <c r="J397" s="11">
        <f t="shared" ca="1" si="50"/>
        <v>-27</v>
      </c>
      <c r="K397" s="11">
        <f t="shared" ca="1" si="50"/>
        <v>677</v>
      </c>
      <c r="L397" s="11">
        <f t="shared" ca="1" si="50"/>
        <v>724</v>
      </c>
      <c r="M397" s="11">
        <f t="shared" ca="1" si="50"/>
        <v>321</v>
      </c>
      <c r="N397" s="11">
        <f t="shared" ca="1" si="50"/>
        <v>930</v>
      </c>
      <c r="O397" s="11">
        <f t="shared" ca="1" si="50"/>
        <v>735</v>
      </c>
      <c r="P397" s="11">
        <f t="shared" ca="1" si="50"/>
        <v>-6</v>
      </c>
      <c r="Q397" s="11">
        <f t="shared" ca="1" si="50"/>
        <v>891</v>
      </c>
      <c r="R397" s="11">
        <f t="shared" ca="1" si="50"/>
        <v>421</v>
      </c>
      <c r="S397" s="11">
        <f t="shared" ca="1" si="50"/>
        <v>531</v>
      </c>
      <c r="T397" s="11">
        <f t="shared" ca="1" si="50"/>
        <v>697</v>
      </c>
      <c r="U397" s="11">
        <f ca="1">IF($B$9=1,AVERAGE(Tabla1[[#This Row],[OCT]:[DIC]]),IF($B$9=2,AVERAGE(Tabla1[[#This Row],[JUL]:[DIC]]),AVERAGE(Tabla1[[#This Row],[ENE]:[DIC]])))</f>
        <v>549.66666666666663</v>
      </c>
      <c r="V397" s="11">
        <f ca="1">+Tabla1[[#This Row],[PROMEDIO VENTA (UNDS)]]/30</f>
        <v>18.322222222222219</v>
      </c>
      <c r="W397" s="11">
        <f ca="1">+Tabla1[[#This Row],[VENTA POR DÍA]]*Tabla1[[#This Row],[LEAD TIME (Días)]]</f>
        <v>91.6111111111111</v>
      </c>
      <c r="X397" s="11" t="str">
        <f>IF(Tabla1[[#This Row],[ABC]]="C","A PEDIDO","STOCK")</f>
        <v>A PEDIDO</v>
      </c>
      <c r="Y397" s="11">
        <f>IF(Tabla1[[#This Row],[ABC]]="C",0,ROUNDUP(VLOOKUP(Tabla1[[#This Row],[ABC]],$F$11:$J$12,MATCH(Y$15,$F$10:$J$10,0),0)*Tabla1[[#This Row],[VENTA POR DÍA]],0))</f>
        <v>0</v>
      </c>
      <c r="Z397" s="11">
        <f>IF(Tabla1[[#This Row],[ABC]]="C",0,ROUNDUP(VLOOKUP(Tabla1[[#This Row],[ABC]],$F$11:$J$12,MATCH(Z$15,$F$10:$J$10,0),0)*Tabla1[[#This Row],[VENTA POR DÍA]],0))</f>
        <v>0</v>
      </c>
    </row>
    <row r="398" spans="2:26" x14ac:dyDescent="0.2">
      <c r="B398" s="2">
        <v>367756</v>
      </c>
      <c r="C398" s="2" t="s">
        <v>746</v>
      </c>
      <c r="D398" s="2" t="s">
        <v>93</v>
      </c>
      <c r="E398" s="3" t="s">
        <v>6</v>
      </c>
      <c r="F398" s="16">
        <f t="shared" ca="1" si="42"/>
        <v>34</v>
      </c>
      <c r="G398" s="17">
        <f t="shared" ca="1" si="43"/>
        <v>15</v>
      </c>
      <c r="H398" s="36" t="str">
        <f>IFERROR(VLOOKUP(Tabla1[[#This Row],[COD PRODUCTO]],Tabla13[#All],9,0),"C")</f>
        <v>C</v>
      </c>
      <c r="I398" s="11">
        <f t="shared" ca="1" si="50"/>
        <v>240</v>
      </c>
      <c r="J398" s="11">
        <f t="shared" ca="1" si="50"/>
        <v>966</v>
      </c>
      <c r="K398" s="11">
        <f t="shared" ca="1" si="50"/>
        <v>510</v>
      </c>
      <c r="L398" s="11">
        <f t="shared" ca="1" si="50"/>
        <v>187</v>
      </c>
      <c r="M398" s="11">
        <f t="shared" ca="1" si="50"/>
        <v>360</v>
      </c>
      <c r="N398" s="11">
        <f t="shared" ca="1" si="50"/>
        <v>243</v>
      </c>
      <c r="O398" s="11">
        <f t="shared" ca="1" si="50"/>
        <v>994</v>
      </c>
      <c r="P398" s="11">
        <f t="shared" ca="1" si="50"/>
        <v>553</v>
      </c>
      <c r="Q398" s="11">
        <f t="shared" ca="1" si="50"/>
        <v>677</v>
      </c>
      <c r="R398" s="11">
        <f t="shared" ca="1" si="50"/>
        <v>266</v>
      </c>
      <c r="S398" s="11">
        <f t="shared" ca="1" si="50"/>
        <v>313</v>
      </c>
      <c r="T398" s="11">
        <f t="shared" ca="1" si="50"/>
        <v>83</v>
      </c>
      <c r="U398" s="11">
        <f ca="1">IF($B$9=1,AVERAGE(Tabla1[[#This Row],[OCT]:[DIC]]),IF($B$9=2,AVERAGE(Tabla1[[#This Row],[JUL]:[DIC]]),AVERAGE(Tabla1[[#This Row],[ENE]:[DIC]])))</f>
        <v>220.66666666666666</v>
      </c>
      <c r="V398" s="11">
        <f ca="1">+Tabla1[[#This Row],[PROMEDIO VENTA (UNDS)]]/30</f>
        <v>7.3555555555555552</v>
      </c>
      <c r="W398" s="11">
        <f ca="1">+Tabla1[[#This Row],[VENTA POR DÍA]]*Tabla1[[#This Row],[LEAD TIME (Días)]]</f>
        <v>110.33333333333333</v>
      </c>
      <c r="X398" s="11" t="str">
        <f>IF(Tabla1[[#This Row],[ABC]]="C","A PEDIDO","STOCK")</f>
        <v>A PEDIDO</v>
      </c>
      <c r="Y398" s="11">
        <f>IF(Tabla1[[#This Row],[ABC]]="C",0,ROUNDUP(VLOOKUP(Tabla1[[#This Row],[ABC]],$F$11:$J$12,MATCH(Y$15,$F$10:$J$10,0),0)*Tabla1[[#This Row],[VENTA POR DÍA]],0))</f>
        <v>0</v>
      </c>
      <c r="Z398" s="11">
        <f>IF(Tabla1[[#This Row],[ABC]]="C",0,ROUNDUP(VLOOKUP(Tabla1[[#This Row],[ABC]],$F$11:$J$12,MATCH(Z$15,$F$10:$J$10,0),0)*Tabla1[[#This Row],[VENTA POR DÍA]],0))</f>
        <v>0</v>
      </c>
    </row>
    <row r="399" spans="2:26" x14ac:dyDescent="0.2">
      <c r="B399" s="2">
        <v>366687</v>
      </c>
      <c r="C399" s="2" t="s">
        <v>762</v>
      </c>
      <c r="D399" s="2" t="s">
        <v>93</v>
      </c>
      <c r="E399" s="3" t="s">
        <v>6</v>
      </c>
      <c r="F399" s="16">
        <f t="shared" ca="1" si="42"/>
        <v>47</v>
      </c>
      <c r="G399" s="17">
        <f t="shared" ca="1" si="43"/>
        <v>26</v>
      </c>
      <c r="H399" s="36" t="str">
        <f>IFERROR(VLOOKUP(Tabla1[[#This Row],[COD PRODUCTO]],Tabla13[#All],9,0),"C")</f>
        <v>A</v>
      </c>
      <c r="I399" s="11">
        <f t="shared" ca="1" si="50"/>
        <v>680</v>
      </c>
      <c r="J399" s="11">
        <f t="shared" ca="1" si="50"/>
        <v>35</v>
      </c>
      <c r="K399" s="11">
        <f t="shared" ca="1" si="50"/>
        <v>79</v>
      </c>
      <c r="L399" s="11">
        <f t="shared" ca="1" si="50"/>
        <v>840</v>
      </c>
      <c r="M399" s="11">
        <f t="shared" ca="1" si="50"/>
        <v>-95</v>
      </c>
      <c r="N399" s="11">
        <f t="shared" ca="1" si="50"/>
        <v>590</v>
      </c>
      <c r="O399" s="11">
        <f t="shared" ca="1" si="50"/>
        <v>112</v>
      </c>
      <c r="P399" s="11">
        <f t="shared" ca="1" si="50"/>
        <v>127</v>
      </c>
      <c r="Q399" s="11">
        <f t="shared" ca="1" si="50"/>
        <v>462</v>
      </c>
      <c r="R399" s="11">
        <f t="shared" ca="1" si="50"/>
        <v>-24</v>
      </c>
      <c r="S399" s="11">
        <f t="shared" ca="1" si="50"/>
        <v>605</v>
      </c>
      <c r="T399" s="11">
        <f t="shared" ca="1" si="50"/>
        <v>609</v>
      </c>
      <c r="U399" s="11">
        <f ca="1">IF($B$9=1,AVERAGE(Tabla1[[#This Row],[OCT]:[DIC]]),IF($B$9=2,AVERAGE(Tabla1[[#This Row],[JUL]:[DIC]]),AVERAGE(Tabla1[[#This Row],[ENE]:[DIC]])))</f>
        <v>396.66666666666669</v>
      </c>
      <c r="V399" s="11">
        <f ca="1">+Tabla1[[#This Row],[PROMEDIO VENTA (UNDS)]]/30</f>
        <v>13.222222222222223</v>
      </c>
      <c r="W399" s="11">
        <f ca="1">+Tabla1[[#This Row],[VENTA POR DÍA]]*Tabla1[[#This Row],[LEAD TIME (Días)]]</f>
        <v>343.77777777777783</v>
      </c>
      <c r="X399" s="11" t="str">
        <f>IF(Tabla1[[#This Row],[ABC]]="C","A PEDIDO","STOCK")</f>
        <v>STOCK</v>
      </c>
      <c r="Y399" s="11">
        <f ca="1">IF(Tabla1[[#This Row],[ABC]]="C",0,ROUNDUP(VLOOKUP(Tabla1[[#This Row],[ABC]],$F$11:$J$12,MATCH(Y$15,$F$10:$J$10,0),0)*Tabla1[[#This Row],[VENTA POR DÍA]],0))</f>
        <v>40</v>
      </c>
      <c r="Z399" s="11">
        <f ca="1">IF(Tabla1[[#This Row],[ABC]]="C",0,ROUNDUP(VLOOKUP(Tabla1[[#This Row],[ABC]],$F$11:$J$12,MATCH(Z$15,$F$10:$J$10,0),0)*Tabla1[[#This Row],[VENTA POR DÍA]],0))</f>
        <v>386</v>
      </c>
    </row>
    <row r="400" spans="2:26" x14ac:dyDescent="0.2">
      <c r="B400" s="2">
        <v>366777</v>
      </c>
      <c r="C400" s="2" t="s">
        <v>774</v>
      </c>
      <c r="D400" s="2" t="s">
        <v>93</v>
      </c>
      <c r="E400" s="3" t="s">
        <v>6</v>
      </c>
      <c r="F400" s="16">
        <f t="shared" ref="F400:F463" ca="1" si="51">RANDBETWEEN(5,50)</f>
        <v>39</v>
      </c>
      <c r="G400" s="17">
        <f t="shared" ref="G400:G463" ca="1" si="52">RANDBETWEEN(3,30)</f>
        <v>16</v>
      </c>
      <c r="H400" s="36" t="str">
        <f>IFERROR(VLOOKUP(Tabla1[[#This Row],[COD PRODUCTO]],Tabla13[#All],9,0),"C")</f>
        <v>C</v>
      </c>
      <c r="I400" s="11">
        <f t="shared" ca="1" si="50"/>
        <v>79</v>
      </c>
      <c r="J400" s="11">
        <f t="shared" ca="1" si="50"/>
        <v>-34</v>
      </c>
      <c r="K400" s="11">
        <f t="shared" ca="1" si="50"/>
        <v>982</v>
      </c>
      <c r="L400" s="11">
        <f t="shared" ca="1" si="50"/>
        <v>195</v>
      </c>
      <c r="M400" s="11">
        <f t="shared" ca="1" si="50"/>
        <v>668</v>
      </c>
      <c r="N400" s="11">
        <f t="shared" ca="1" si="50"/>
        <v>471</v>
      </c>
      <c r="O400" s="11">
        <f t="shared" ca="1" si="50"/>
        <v>940</v>
      </c>
      <c r="P400" s="11">
        <f t="shared" ca="1" si="50"/>
        <v>418</v>
      </c>
      <c r="Q400" s="11">
        <f t="shared" ca="1" si="50"/>
        <v>480</v>
      </c>
      <c r="R400" s="11">
        <f t="shared" ca="1" si="50"/>
        <v>545</v>
      </c>
      <c r="S400" s="11">
        <f t="shared" ca="1" si="50"/>
        <v>50</v>
      </c>
      <c r="T400" s="11">
        <f t="shared" ca="1" si="50"/>
        <v>647</v>
      </c>
      <c r="U400" s="11">
        <f ca="1">IF($B$9=1,AVERAGE(Tabla1[[#This Row],[OCT]:[DIC]]),IF($B$9=2,AVERAGE(Tabla1[[#This Row],[JUL]:[DIC]]),AVERAGE(Tabla1[[#This Row],[ENE]:[DIC]])))</f>
        <v>414</v>
      </c>
      <c r="V400" s="11">
        <f ca="1">+Tabla1[[#This Row],[PROMEDIO VENTA (UNDS)]]/30</f>
        <v>13.8</v>
      </c>
      <c r="W400" s="11">
        <f ca="1">+Tabla1[[#This Row],[VENTA POR DÍA]]*Tabla1[[#This Row],[LEAD TIME (Días)]]</f>
        <v>220.8</v>
      </c>
      <c r="X400" s="11" t="str">
        <f>IF(Tabla1[[#This Row],[ABC]]="C","A PEDIDO","STOCK")</f>
        <v>A PEDIDO</v>
      </c>
      <c r="Y400" s="11">
        <f>IF(Tabla1[[#This Row],[ABC]]="C",0,ROUNDUP(VLOOKUP(Tabla1[[#This Row],[ABC]],$F$11:$J$12,MATCH(Y$15,$F$10:$J$10,0),0)*Tabla1[[#This Row],[VENTA POR DÍA]],0))</f>
        <v>0</v>
      </c>
      <c r="Z400" s="11">
        <f>IF(Tabla1[[#This Row],[ABC]]="C",0,ROUNDUP(VLOOKUP(Tabla1[[#This Row],[ABC]],$F$11:$J$12,MATCH(Z$15,$F$10:$J$10,0),0)*Tabla1[[#This Row],[VENTA POR DÍA]],0))</f>
        <v>0</v>
      </c>
    </row>
    <row r="401" spans="2:26" x14ac:dyDescent="0.2">
      <c r="B401" s="2">
        <v>367756</v>
      </c>
      <c r="C401" s="2" t="s">
        <v>781</v>
      </c>
      <c r="D401" s="2" t="s">
        <v>93</v>
      </c>
      <c r="E401" s="3" t="s">
        <v>6</v>
      </c>
      <c r="F401" s="16">
        <f t="shared" ca="1" si="51"/>
        <v>9</v>
      </c>
      <c r="G401" s="17">
        <f t="shared" ca="1" si="52"/>
        <v>22</v>
      </c>
      <c r="H401" s="36" t="str">
        <f>IFERROR(VLOOKUP(Tabla1[[#This Row],[COD PRODUCTO]],Tabla13[#All],9,0),"C")</f>
        <v>C</v>
      </c>
      <c r="I401" s="11">
        <f t="shared" ca="1" si="50"/>
        <v>537</v>
      </c>
      <c r="J401" s="11">
        <f t="shared" ca="1" si="50"/>
        <v>420</v>
      </c>
      <c r="K401" s="11">
        <f t="shared" ca="1" si="50"/>
        <v>787</v>
      </c>
      <c r="L401" s="11">
        <f t="shared" ca="1" si="50"/>
        <v>606</v>
      </c>
      <c r="M401" s="11">
        <f t="shared" ca="1" si="50"/>
        <v>361</v>
      </c>
      <c r="N401" s="11">
        <f t="shared" ca="1" si="50"/>
        <v>906</v>
      </c>
      <c r="O401" s="11">
        <f t="shared" ca="1" si="50"/>
        <v>290</v>
      </c>
      <c r="P401" s="11">
        <f t="shared" ca="1" si="50"/>
        <v>542</v>
      </c>
      <c r="Q401" s="11">
        <f t="shared" ca="1" si="50"/>
        <v>115</v>
      </c>
      <c r="R401" s="11">
        <f t="shared" ca="1" si="50"/>
        <v>852</v>
      </c>
      <c r="S401" s="11">
        <f t="shared" ca="1" si="50"/>
        <v>977</v>
      </c>
      <c r="T401" s="11">
        <f t="shared" ca="1" si="50"/>
        <v>349</v>
      </c>
      <c r="U401" s="11">
        <f ca="1">IF($B$9=1,AVERAGE(Tabla1[[#This Row],[OCT]:[DIC]]),IF($B$9=2,AVERAGE(Tabla1[[#This Row],[JUL]:[DIC]]),AVERAGE(Tabla1[[#This Row],[ENE]:[DIC]])))</f>
        <v>726</v>
      </c>
      <c r="V401" s="11">
        <f ca="1">+Tabla1[[#This Row],[PROMEDIO VENTA (UNDS)]]/30</f>
        <v>24.2</v>
      </c>
      <c r="W401" s="11">
        <f ca="1">+Tabla1[[#This Row],[VENTA POR DÍA]]*Tabla1[[#This Row],[LEAD TIME (Días)]]</f>
        <v>532.4</v>
      </c>
      <c r="X401" s="11" t="str">
        <f>IF(Tabla1[[#This Row],[ABC]]="C","A PEDIDO","STOCK")</f>
        <v>A PEDIDO</v>
      </c>
      <c r="Y401" s="11">
        <f>IF(Tabla1[[#This Row],[ABC]]="C",0,ROUNDUP(VLOOKUP(Tabla1[[#This Row],[ABC]],$F$11:$J$12,MATCH(Y$15,$F$10:$J$10,0),0)*Tabla1[[#This Row],[VENTA POR DÍA]],0))</f>
        <v>0</v>
      </c>
      <c r="Z401" s="11">
        <f>IF(Tabla1[[#This Row],[ABC]]="C",0,ROUNDUP(VLOOKUP(Tabla1[[#This Row],[ABC]],$F$11:$J$12,MATCH(Z$15,$F$10:$J$10,0),0)*Tabla1[[#This Row],[VENTA POR DÍA]],0))</f>
        <v>0</v>
      </c>
    </row>
    <row r="402" spans="2:26" x14ac:dyDescent="0.2">
      <c r="B402" s="2">
        <v>366690</v>
      </c>
      <c r="C402" s="2" t="s">
        <v>791</v>
      </c>
      <c r="D402" s="2" t="s">
        <v>93</v>
      </c>
      <c r="E402" s="3" t="s">
        <v>6</v>
      </c>
      <c r="F402" s="16">
        <f t="shared" ca="1" si="51"/>
        <v>20</v>
      </c>
      <c r="G402" s="17">
        <f t="shared" ca="1" si="52"/>
        <v>16</v>
      </c>
      <c r="H402" s="36" t="str">
        <f>IFERROR(VLOOKUP(Tabla1[[#This Row],[COD PRODUCTO]],Tabla13[#All],9,0),"C")</f>
        <v>A</v>
      </c>
      <c r="I402" s="11">
        <f t="shared" ca="1" si="50"/>
        <v>128</v>
      </c>
      <c r="J402" s="11">
        <f t="shared" ca="1" si="50"/>
        <v>331</v>
      </c>
      <c r="K402" s="11">
        <f t="shared" ca="1" si="50"/>
        <v>231</v>
      </c>
      <c r="L402" s="11">
        <f t="shared" ca="1" si="50"/>
        <v>693</v>
      </c>
      <c r="M402" s="11">
        <f t="shared" ca="1" si="50"/>
        <v>965</v>
      </c>
      <c r="N402" s="11">
        <f t="shared" ca="1" si="50"/>
        <v>183</v>
      </c>
      <c r="O402" s="11">
        <f t="shared" ca="1" si="50"/>
        <v>909</v>
      </c>
      <c r="P402" s="11">
        <f t="shared" ca="1" si="50"/>
        <v>51</v>
      </c>
      <c r="Q402" s="11">
        <f t="shared" ca="1" si="50"/>
        <v>977</v>
      </c>
      <c r="R402" s="11">
        <f t="shared" ca="1" si="50"/>
        <v>795</v>
      </c>
      <c r="S402" s="11">
        <f t="shared" ca="1" si="50"/>
        <v>448</v>
      </c>
      <c r="T402" s="11">
        <f t="shared" ca="1" si="50"/>
        <v>450</v>
      </c>
      <c r="U402" s="11">
        <f ca="1">IF($B$9=1,AVERAGE(Tabla1[[#This Row],[OCT]:[DIC]]),IF($B$9=2,AVERAGE(Tabla1[[#This Row],[JUL]:[DIC]]),AVERAGE(Tabla1[[#This Row],[ENE]:[DIC]])))</f>
        <v>564.33333333333337</v>
      </c>
      <c r="V402" s="11">
        <f ca="1">+Tabla1[[#This Row],[PROMEDIO VENTA (UNDS)]]/30</f>
        <v>18.811111111111114</v>
      </c>
      <c r="W402" s="11">
        <f ca="1">+Tabla1[[#This Row],[VENTA POR DÍA]]*Tabla1[[#This Row],[LEAD TIME (Días)]]</f>
        <v>300.97777777777782</v>
      </c>
      <c r="X402" s="11" t="str">
        <f>IF(Tabla1[[#This Row],[ABC]]="C","A PEDIDO","STOCK")</f>
        <v>STOCK</v>
      </c>
      <c r="Y402" s="11">
        <f ca="1">IF(Tabla1[[#This Row],[ABC]]="C",0,ROUNDUP(VLOOKUP(Tabla1[[#This Row],[ABC]],$F$11:$J$12,MATCH(Y$15,$F$10:$J$10,0),0)*Tabla1[[#This Row],[VENTA POR DÍA]],0))</f>
        <v>56</v>
      </c>
      <c r="Z402" s="11">
        <f ca="1">IF(Tabla1[[#This Row],[ABC]]="C",0,ROUNDUP(VLOOKUP(Tabla1[[#This Row],[ABC]],$F$11:$J$12,MATCH(Z$15,$F$10:$J$10,0),0)*Tabla1[[#This Row],[VENTA POR DÍA]],0))</f>
        <v>549</v>
      </c>
    </row>
    <row r="403" spans="2:26" x14ac:dyDescent="0.2">
      <c r="B403" s="2">
        <v>347838</v>
      </c>
      <c r="C403" s="2" t="s">
        <v>12</v>
      </c>
      <c r="D403" s="2" t="s">
        <v>13</v>
      </c>
      <c r="E403" s="3" t="s">
        <v>6</v>
      </c>
      <c r="F403" s="16">
        <f t="shared" ca="1" si="51"/>
        <v>20</v>
      </c>
      <c r="G403" s="17">
        <f t="shared" ca="1" si="52"/>
        <v>22</v>
      </c>
      <c r="H403" s="36" t="str">
        <f>IFERROR(VLOOKUP(Tabla1[[#This Row],[COD PRODUCTO]],Tabla13[#All],9,0),"C")</f>
        <v>B</v>
      </c>
      <c r="I403" s="11">
        <f t="shared" ca="1" si="50"/>
        <v>305</v>
      </c>
      <c r="J403" s="11">
        <f t="shared" ca="1" si="50"/>
        <v>954</v>
      </c>
      <c r="K403" s="11">
        <f t="shared" ca="1" si="50"/>
        <v>-88</v>
      </c>
      <c r="L403" s="11">
        <f t="shared" ca="1" si="50"/>
        <v>808</v>
      </c>
      <c r="M403" s="11">
        <f t="shared" ca="1" si="50"/>
        <v>945</v>
      </c>
      <c r="N403" s="11">
        <f t="shared" ca="1" si="50"/>
        <v>295</v>
      </c>
      <c r="O403" s="11">
        <f t="shared" ca="1" si="50"/>
        <v>187</v>
      </c>
      <c r="P403" s="11">
        <f t="shared" ca="1" si="50"/>
        <v>788</v>
      </c>
      <c r="Q403" s="11">
        <f t="shared" ca="1" si="50"/>
        <v>867</v>
      </c>
      <c r="R403" s="11">
        <f t="shared" ca="1" si="50"/>
        <v>96</v>
      </c>
      <c r="S403" s="11">
        <f t="shared" ca="1" si="50"/>
        <v>367</v>
      </c>
      <c r="T403" s="11">
        <f t="shared" ca="1" si="50"/>
        <v>694</v>
      </c>
      <c r="U403" s="11">
        <f ca="1">IF($B$9=1,AVERAGE(Tabla1[[#This Row],[OCT]:[DIC]]),IF($B$9=2,AVERAGE(Tabla1[[#This Row],[JUL]:[DIC]]),AVERAGE(Tabla1[[#This Row],[ENE]:[DIC]])))</f>
        <v>385.66666666666669</v>
      </c>
      <c r="V403" s="11">
        <f ca="1">+Tabla1[[#This Row],[PROMEDIO VENTA (UNDS)]]/30</f>
        <v>12.855555555555556</v>
      </c>
      <c r="W403" s="11">
        <f ca="1">+Tabla1[[#This Row],[VENTA POR DÍA]]*Tabla1[[#This Row],[LEAD TIME (Días)]]</f>
        <v>282.82222222222225</v>
      </c>
      <c r="X403" s="11" t="str">
        <f>IF(Tabla1[[#This Row],[ABC]]="C","A PEDIDO","STOCK")</f>
        <v>STOCK</v>
      </c>
      <c r="Y403" s="11">
        <f ca="1">IF(Tabla1[[#This Row],[ABC]]="C",0,ROUNDUP(VLOOKUP(Tabla1[[#This Row],[ABC]],$F$11:$J$12,MATCH(Y$15,$F$10:$J$10,0),0)*Tabla1[[#This Row],[VENTA POR DÍA]],0))</f>
        <v>121</v>
      </c>
      <c r="Z403" s="11">
        <f ca="1">IF(Tabla1[[#This Row],[ABC]]="C",0,ROUNDUP(VLOOKUP(Tabla1[[#This Row],[ABC]],$F$11:$J$12,MATCH(Z$15,$F$10:$J$10,0),0)*Tabla1[[#This Row],[VENTA POR DÍA]],0))</f>
        <v>293</v>
      </c>
    </row>
    <row r="404" spans="2:26" x14ac:dyDescent="0.2">
      <c r="B404" s="2">
        <v>348252</v>
      </c>
      <c r="C404" s="2" t="s">
        <v>37</v>
      </c>
      <c r="D404" s="2" t="s">
        <v>13</v>
      </c>
      <c r="E404" s="3" t="s">
        <v>6</v>
      </c>
      <c r="F404" s="16">
        <f t="shared" ca="1" si="51"/>
        <v>20</v>
      </c>
      <c r="G404" s="17">
        <f t="shared" ca="1" si="52"/>
        <v>9</v>
      </c>
      <c r="H404" s="36" t="str">
        <f>IFERROR(VLOOKUP(Tabla1[[#This Row],[COD PRODUCTO]],Tabla13[#All],9,0),"C")</f>
        <v>A</v>
      </c>
      <c r="I404" s="11">
        <f t="shared" ca="1" si="50"/>
        <v>548</v>
      </c>
      <c r="J404" s="11">
        <f t="shared" ca="1" si="50"/>
        <v>96</v>
      </c>
      <c r="K404" s="11">
        <f t="shared" ca="1" si="50"/>
        <v>915</v>
      </c>
      <c r="L404" s="11">
        <f t="shared" ca="1" si="50"/>
        <v>373</v>
      </c>
      <c r="M404" s="11">
        <f t="shared" ca="1" si="50"/>
        <v>770</v>
      </c>
      <c r="N404" s="11">
        <f t="shared" ca="1" si="50"/>
        <v>399</v>
      </c>
      <c r="O404" s="11">
        <f t="shared" ca="1" si="50"/>
        <v>634</v>
      </c>
      <c r="P404" s="11">
        <f t="shared" ca="1" si="50"/>
        <v>881</v>
      </c>
      <c r="Q404" s="11">
        <f t="shared" ca="1" si="50"/>
        <v>619</v>
      </c>
      <c r="R404" s="11">
        <f t="shared" ca="1" si="50"/>
        <v>858</v>
      </c>
      <c r="S404" s="11">
        <f t="shared" ca="1" si="50"/>
        <v>280</v>
      </c>
      <c r="T404" s="11">
        <f t="shared" ca="1" si="50"/>
        <v>440</v>
      </c>
      <c r="U404" s="11">
        <f ca="1">IF($B$9=1,AVERAGE(Tabla1[[#This Row],[OCT]:[DIC]]),IF($B$9=2,AVERAGE(Tabla1[[#This Row],[JUL]:[DIC]]),AVERAGE(Tabla1[[#This Row],[ENE]:[DIC]])))</f>
        <v>526</v>
      </c>
      <c r="V404" s="11">
        <f ca="1">+Tabla1[[#This Row],[PROMEDIO VENTA (UNDS)]]/30</f>
        <v>17.533333333333335</v>
      </c>
      <c r="W404" s="11">
        <f ca="1">+Tabla1[[#This Row],[VENTA POR DÍA]]*Tabla1[[#This Row],[LEAD TIME (Días)]]</f>
        <v>157.80000000000001</v>
      </c>
      <c r="X404" s="11" t="str">
        <f>IF(Tabla1[[#This Row],[ABC]]="C","A PEDIDO","STOCK")</f>
        <v>STOCK</v>
      </c>
      <c r="Y404" s="11">
        <f ca="1">IF(Tabla1[[#This Row],[ABC]]="C",0,ROUNDUP(VLOOKUP(Tabla1[[#This Row],[ABC]],$F$11:$J$12,MATCH(Y$15,$F$10:$J$10,0),0)*Tabla1[[#This Row],[VENTA POR DÍA]],0))</f>
        <v>53</v>
      </c>
      <c r="Z404" s="11">
        <f ca="1">IF(Tabla1[[#This Row],[ABC]]="C",0,ROUNDUP(VLOOKUP(Tabla1[[#This Row],[ABC]],$F$11:$J$12,MATCH(Z$15,$F$10:$J$10,0),0)*Tabla1[[#This Row],[VENTA POR DÍA]],0))</f>
        <v>512</v>
      </c>
    </row>
    <row r="405" spans="2:26" x14ac:dyDescent="0.2">
      <c r="B405" s="2">
        <v>347844</v>
      </c>
      <c r="C405" s="2" t="s">
        <v>88</v>
      </c>
      <c r="D405" s="2" t="s">
        <v>13</v>
      </c>
      <c r="E405" s="3" t="s">
        <v>6</v>
      </c>
      <c r="F405" s="16">
        <f t="shared" ca="1" si="51"/>
        <v>47</v>
      </c>
      <c r="G405" s="17">
        <f t="shared" ca="1" si="52"/>
        <v>27</v>
      </c>
      <c r="H405" s="36" t="str">
        <f>IFERROR(VLOOKUP(Tabla1[[#This Row],[COD PRODUCTO]],Tabla13[#All],9,0),"C")</f>
        <v>C</v>
      </c>
      <c r="I405" s="11">
        <f t="shared" ca="1" si="50"/>
        <v>545</v>
      </c>
      <c r="J405" s="11">
        <f t="shared" ca="1" si="50"/>
        <v>524</v>
      </c>
      <c r="K405" s="11">
        <f t="shared" ca="1" si="50"/>
        <v>980</v>
      </c>
      <c r="L405" s="11">
        <f t="shared" ca="1" si="50"/>
        <v>396</v>
      </c>
      <c r="M405" s="11">
        <f t="shared" ca="1" si="50"/>
        <v>365</v>
      </c>
      <c r="N405" s="11">
        <f t="shared" ca="1" si="50"/>
        <v>904</v>
      </c>
      <c r="O405" s="11">
        <f t="shared" ca="1" si="50"/>
        <v>16</v>
      </c>
      <c r="P405" s="11">
        <f t="shared" ca="1" si="50"/>
        <v>-49</v>
      </c>
      <c r="Q405" s="11">
        <f t="shared" ca="1" si="50"/>
        <v>788</v>
      </c>
      <c r="R405" s="11">
        <f t="shared" ca="1" si="50"/>
        <v>974</v>
      </c>
      <c r="S405" s="11">
        <f t="shared" ca="1" si="50"/>
        <v>362</v>
      </c>
      <c r="T405" s="11">
        <f t="shared" ca="1" si="50"/>
        <v>361</v>
      </c>
      <c r="U405" s="11">
        <f ca="1">IF($B$9=1,AVERAGE(Tabla1[[#This Row],[OCT]:[DIC]]),IF($B$9=2,AVERAGE(Tabla1[[#This Row],[JUL]:[DIC]]),AVERAGE(Tabla1[[#This Row],[ENE]:[DIC]])))</f>
        <v>565.66666666666663</v>
      </c>
      <c r="V405" s="11">
        <f ca="1">+Tabla1[[#This Row],[PROMEDIO VENTA (UNDS)]]/30</f>
        <v>18.855555555555554</v>
      </c>
      <c r="W405" s="11">
        <f ca="1">+Tabla1[[#This Row],[VENTA POR DÍA]]*Tabla1[[#This Row],[LEAD TIME (Días)]]</f>
        <v>509.09999999999997</v>
      </c>
      <c r="X405" s="11" t="str">
        <f>IF(Tabla1[[#This Row],[ABC]]="C","A PEDIDO","STOCK")</f>
        <v>A PEDIDO</v>
      </c>
      <c r="Y405" s="11">
        <f>IF(Tabla1[[#This Row],[ABC]]="C",0,ROUNDUP(VLOOKUP(Tabla1[[#This Row],[ABC]],$F$11:$J$12,MATCH(Y$15,$F$10:$J$10,0),0)*Tabla1[[#This Row],[VENTA POR DÍA]],0))</f>
        <v>0</v>
      </c>
      <c r="Z405" s="11">
        <f>IF(Tabla1[[#This Row],[ABC]]="C",0,ROUNDUP(VLOOKUP(Tabla1[[#This Row],[ABC]],$F$11:$J$12,MATCH(Z$15,$F$10:$J$10,0),0)*Tabla1[[#This Row],[VENTA POR DÍA]],0))</f>
        <v>0</v>
      </c>
    </row>
    <row r="406" spans="2:26" x14ac:dyDescent="0.2">
      <c r="B406" s="2">
        <v>348118</v>
      </c>
      <c r="C406" s="2" t="s">
        <v>164</v>
      </c>
      <c r="D406" s="2" t="s">
        <v>13</v>
      </c>
      <c r="E406" s="3" t="s">
        <v>6</v>
      </c>
      <c r="F406" s="16">
        <f t="shared" ca="1" si="51"/>
        <v>38</v>
      </c>
      <c r="G406" s="17">
        <f t="shared" ca="1" si="52"/>
        <v>18</v>
      </c>
      <c r="H406" s="36" t="str">
        <f>IFERROR(VLOOKUP(Tabla1[[#This Row],[COD PRODUCTO]],Tabla13[#All],9,0),"C")</f>
        <v>A</v>
      </c>
      <c r="I406" s="11">
        <f t="shared" ref="I406:T415" ca="1" si="53">RANDBETWEEN(-100,1000)</f>
        <v>352</v>
      </c>
      <c r="J406" s="11">
        <f t="shared" ca="1" si="53"/>
        <v>564</v>
      </c>
      <c r="K406" s="11">
        <f t="shared" ca="1" si="53"/>
        <v>722</v>
      </c>
      <c r="L406" s="11">
        <f t="shared" ca="1" si="53"/>
        <v>396</v>
      </c>
      <c r="M406" s="11">
        <f t="shared" ca="1" si="53"/>
        <v>382</v>
      </c>
      <c r="N406" s="11">
        <f t="shared" ca="1" si="53"/>
        <v>852</v>
      </c>
      <c r="O406" s="11">
        <f t="shared" ca="1" si="53"/>
        <v>282</v>
      </c>
      <c r="P406" s="11">
        <f t="shared" ca="1" si="53"/>
        <v>223</v>
      </c>
      <c r="Q406" s="11">
        <f t="shared" ca="1" si="53"/>
        <v>639</v>
      </c>
      <c r="R406" s="11">
        <f t="shared" ca="1" si="53"/>
        <v>404</v>
      </c>
      <c r="S406" s="11">
        <f t="shared" ca="1" si="53"/>
        <v>688</v>
      </c>
      <c r="T406" s="11">
        <f t="shared" ca="1" si="53"/>
        <v>332</v>
      </c>
      <c r="U406" s="11">
        <f ca="1">IF($B$9=1,AVERAGE(Tabla1[[#This Row],[OCT]:[DIC]]),IF($B$9=2,AVERAGE(Tabla1[[#This Row],[JUL]:[DIC]]),AVERAGE(Tabla1[[#This Row],[ENE]:[DIC]])))</f>
        <v>474.66666666666669</v>
      </c>
      <c r="V406" s="11">
        <f ca="1">+Tabla1[[#This Row],[PROMEDIO VENTA (UNDS)]]/30</f>
        <v>15.822222222222223</v>
      </c>
      <c r="W406" s="11">
        <f ca="1">+Tabla1[[#This Row],[VENTA POR DÍA]]*Tabla1[[#This Row],[LEAD TIME (Días)]]</f>
        <v>284.8</v>
      </c>
      <c r="X406" s="11" t="str">
        <f>IF(Tabla1[[#This Row],[ABC]]="C","A PEDIDO","STOCK")</f>
        <v>STOCK</v>
      </c>
      <c r="Y406" s="11">
        <f ca="1">IF(Tabla1[[#This Row],[ABC]]="C",0,ROUNDUP(VLOOKUP(Tabla1[[#This Row],[ABC]],$F$11:$J$12,MATCH(Y$15,$F$10:$J$10,0),0)*Tabla1[[#This Row],[VENTA POR DÍA]],0))</f>
        <v>48</v>
      </c>
      <c r="Z406" s="11">
        <f ca="1">IF(Tabla1[[#This Row],[ABC]]="C",0,ROUNDUP(VLOOKUP(Tabla1[[#This Row],[ABC]],$F$11:$J$12,MATCH(Z$15,$F$10:$J$10,0),0)*Tabla1[[#This Row],[VENTA POR DÍA]],0))</f>
        <v>462</v>
      </c>
    </row>
    <row r="407" spans="2:26" x14ac:dyDescent="0.2">
      <c r="B407" s="2">
        <v>347846</v>
      </c>
      <c r="C407" s="2" t="s">
        <v>174</v>
      </c>
      <c r="D407" s="2" t="s">
        <v>13</v>
      </c>
      <c r="E407" s="3" t="s">
        <v>6</v>
      </c>
      <c r="F407" s="16">
        <f t="shared" ca="1" si="51"/>
        <v>8</v>
      </c>
      <c r="G407" s="17">
        <f t="shared" ca="1" si="52"/>
        <v>13</v>
      </c>
      <c r="H407" s="36" t="str">
        <f>IFERROR(VLOOKUP(Tabla1[[#This Row],[COD PRODUCTO]],Tabla13[#All],9,0),"C")</f>
        <v>C</v>
      </c>
      <c r="I407" s="11">
        <f t="shared" ca="1" si="53"/>
        <v>413</v>
      </c>
      <c r="J407" s="11">
        <f t="shared" ca="1" si="53"/>
        <v>821</v>
      </c>
      <c r="K407" s="11">
        <f t="shared" ca="1" si="53"/>
        <v>476</v>
      </c>
      <c r="L407" s="11">
        <f t="shared" ca="1" si="53"/>
        <v>56</v>
      </c>
      <c r="M407" s="11">
        <f t="shared" ca="1" si="53"/>
        <v>819</v>
      </c>
      <c r="N407" s="11">
        <f t="shared" ca="1" si="53"/>
        <v>125</v>
      </c>
      <c r="O407" s="11">
        <f t="shared" ca="1" si="53"/>
        <v>320</v>
      </c>
      <c r="P407" s="11">
        <f t="shared" ca="1" si="53"/>
        <v>812</v>
      </c>
      <c r="Q407" s="11">
        <f t="shared" ca="1" si="53"/>
        <v>210</v>
      </c>
      <c r="R407" s="11">
        <f t="shared" ca="1" si="53"/>
        <v>376</v>
      </c>
      <c r="S407" s="11">
        <f t="shared" ca="1" si="53"/>
        <v>748</v>
      </c>
      <c r="T407" s="11">
        <f t="shared" ca="1" si="53"/>
        <v>722</v>
      </c>
      <c r="U407" s="11">
        <f ca="1">IF($B$9=1,AVERAGE(Tabla1[[#This Row],[OCT]:[DIC]]),IF($B$9=2,AVERAGE(Tabla1[[#This Row],[JUL]:[DIC]]),AVERAGE(Tabla1[[#This Row],[ENE]:[DIC]])))</f>
        <v>615.33333333333337</v>
      </c>
      <c r="V407" s="11">
        <f ca="1">+Tabla1[[#This Row],[PROMEDIO VENTA (UNDS)]]/30</f>
        <v>20.511111111111113</v>
      </c>
      <c r="W407" s="11">
        <f ca="1">+Tabla1[[#This Row],[VENTA POR DÍA]]*Tabla1[[#This Row],[LEAD TIME (Días)]]</f>
        <v>266.64444444444445</v>
      </c>
      <c r="X407" s="11" t="str">
        <f>IF(Tabla1[[#This Row],[ABC]]="C","A PEDIDO","STOCK")</f>
        <v>A PEDIDO</v>
      </c>
      <c r="Y407" s="11">
        <f>IF(Tabla1[[#This Row],[ABC]]="C",0,ROUNDUP(VLOOKUP(Tabla1[[#This Row],[ABC]],$F$11:$J$12,MATCH(Y$15,$F$10:$J$10,0),0)*Tabla1[[#This Row],[VENTA POR DÍA]],0))</f>
        <v>0</v>
      </c>
      <c r="Z407" s="11">
        <f>IF(Tabla1[[#This Row],[ABC]]="C",0,ROUNDUP(VLOOKUP(Tabla1[[#This Row],[ABC]],$F$11:$J$12,MATCH(Z$15,$F$10:$J$10,0),0)*Tabla1[[#This Row],[VENTA POR DÍA]],0))</f>
        <v>0</v>
      </c>
    </row>
    <row r="408" spans="2:26" x14ac:dyDescent="0.2">
      <c r="B408" s="2">
        <v>348250</v>
      </c>
      <c r="C408" s="2" t="s">
        <v>214</v>
      </c>
      <c r="D408" s="2" t="s">
        <v>13</v>
      </c>
      <c r="E408" s="3" t="s">
        <v>6</v>
      </c>
      <c r="F408" s="16">
        <f t="shared" ca="1" si="51"/>
        <v>26</v>
      </c>
      <c r="G408" s="17">
        <f t="shared" ca="1" si="52"/>
        <v>8</v>
      </c>
      <c r="H408" s="36" t="str">
        <f>IFERROR(VLOOKUP(Tabla1[[#This Row],[COD PRODUCTO]],Tabla13[#All],9,0),"C")</f>
        <v>B</v>
      </c>
      <c r="I408" s="11">
        <f t="shared" ca="1" si="53"/>
        <v>-71</v>
      </c>
      <c r="J408" s="11">
        <f t="shared" ca="1" si="53"/>
        <v>228</v>
      </c>
      <c r="K408" s="11">
        <f t="shared" ca="1" si="53"/>
        <v>284</v>
      </c>
      <c r="L408" s="11">
        <f t="shared" ca="1" si="53"/>
        <v>427</v>
      </c>
      <c r="M408" s="11">
        <f t="shared" ca="1" si="53"/>
        <v>705</v>
      </c>
      <c r="N408" s="11">
        <f t="shared" ca="1" si="53"/>
        <v>204</v>
      </c>
      <c r="O408" s="11">
        <f t="shared" ca="1" si="53"/>
        <v>155</v>
      </c>
      <c r="P408" s="11">
        <f t="shared" ca="1" si="53"/>
        <v>844</v>
      </c>
      <c r="Q408" s="11">
        <f t="shared" ca="1" si="53"/>
        <v>254</v>
      </c>
      <c r="R408" s="11">
        <f t="shared" ca="1" si="53"/>
        <v>655</v>
      </c>
      <c r="S408" s="11">
        <f t="shared" ca="1" si="53"/>
        <v>619</v>
      </c>
      <c r="T408" s="11">
        <f t="shared" ca="1" si="53"/>
        <v>274</v>
      </c>
      <c r="U408" s="11">
        <f ca="1">IF($B$9=1,AVERAGE(Tabla1[[#This Row],[OCT]:[DIC]]),IF($B$9=2,AVERAGE(Tabla1[[#This Row],[JUL]:[DIC]]),AVERAGE(Tabla1[[#This Row],[ENE]:[DIC]])))</f>
        <v>516</v>
      </c>
      <c r="V408" s="11">
        <f ca="1">+Tabla1[[#This Row],[PROMEDIO VENTA (UNDS)]]/30</f>
        <v>17.2</v>
      </c>
      <c r="W408" s="11">
        <f ca="1">+Tabla1[[#This Row],[VENTA POR DÍA]]*Tabla1[[#This Row],[LEAD TIME (Días)]]</f>
        <v>137.6</v>
      </c>
      <c r="X408" s="11" t="str">
        <f>IF(Tabla1[[#This Row],[ABC]]="C","A PEDIDO","STOCK")</f>
        <v>STOCK</v>
      </c>
      <c r="Y408" s="11">
        <f ca="1">IF(Tabla1[[#This Row],[ABC]]="C",0,ROUNDUP(VLOOKUP(Tabla1[[#This Row],[ABC]],$F$11:$J$12,MATCH(Y$15,$F$10:$J$10,0),0)*Tabla1[[#This Row],[VENTA POR DÍA]],0))</f>
        <v>162</v>
      </c>
      <c r="Z408" s="11">
        <f ca="1">IF(Tabla1[[#This Row],[ABC]]="C",0,ROUNDUP(VLOOKUP(Tabla1[[#This Row],[ABC]],$F$11:$J$12,MATCH(Z$15,$F$10:$J$10,0),0)*Tabla1[[#This Row],[VENTA POR DÍA]],0))</f>
        <v>392</v>
      </c>
    </row>
    <row r="409" spans="2:26" x14ac:dyDescent="0.2">
      <c r="B409" s="2">
        <v>347836</v>
      </c>
      <c r="C409" s="2" t="s">
        <v>12</v>
      </c>
      <c r="D409" s="2" t="s">
        <v>13</v>
      </c>
      <c r="E409" s="3" t="s">
        <v>6</v>
      </c>
      <c r="F409" s="16">
        <f t="shared" ca="1" si="51"/>
        <v>23</v>
      </c>
      <c r="G409" s="17">
        <f t="shared" ca="1" si="52"/>
        <v>21</v>
      </c>
      <c r="H409" s="36" t="str">
        <f>IFERROR(VLOOKUP(Tabla1[[#This Row],[COD PRODUCTO]],Tabla13[#All],9,0),"C")</f>
        <v>A</v>
      </c>
      <c r="I409" s="11">
        <f t="shared" ca="1" si="53"/>
        <v>-38</v>
      </c>
      <c r="J409" s="11">
        <f t="shared" ca="1" si="53"/>
        <v>416</v>
      </c>
      <c r="K409" s="11">
        <f t="shared" ca="1" si="53"/>
        <v>446</v>
      </c>
      <c r="L409" s="11">
        <f t="shared" ca="1" si="53"/>
        <v>982</v>
      </c>
      <c r="M409" s="11">
        <f t="shared" ca="1" si="53"/>
        <v>151</v>
      </c>
      <c r="N409" s="11">
        <f t="shared" ca="1" si="53"/>
        <v>711</v>
      </c>
      <c r="O409" s="11">
        <f t="shared" ca="1" si="53"/>
        <v>409</v>
      </c>
      <c r="P409" s="11">
        <f t="shared" ca="1" si="53"/>
        <v>-23</v>
      </c>
      <c r="Q409" s="11">
        <f t="shared" ca="1" si="53"/>
        <v>933</v>
      </c>
      <c r="R409" s="11">
        <f t="shared" ca="1" si="53"/>
        <v>496</v>
      </c>
      <c r="S409" s="11">
        <f t="shared" ca="1" si="53"/>
        <v>808</v>
      </c>
      <c r="T409" s="11">
        <f t="shared" ca="1" si="53"/>
        <v>365</v>
      </c>
      <c r="U409" s="11">
        <f ca="1">IF($B$9=1,AVERAGE(Tabla1[[#This Row],[OCT]:[DIC]]),IF($B$9=2,AVERAGE(Tabla1[[#This Row],[JUL]:[DIC]]),AVERAGE(Tabla1[[#This Row],[ENE]:[DIC]])))</f>
        <v>556.33333333333337</v>
      </c>
      <c r="V409" s="11">
        <f ca="1">+Tabla1[[#This Row],[PROMEDIO VENTA (UNDS)]]/30</f>
        <v>18.544444444444444</v>
      </c>
      <c r="W409" s="11">
        <f ca="1">+Tabla1[[#This Row],[VENTA POR DÍA]]*Tabla1[[#This Row],[LEAD TIME (Días)]]</f>
        <v>389.43333333333334</v>
      </c>
      <c r="X409" s="11" t="str">
        <f>IF(Tabla1[[#This Row],[ABC]]="C","A PEDIDO","STOCK")</f>
        <v>STOCK</v>
      </c>
      <c r="Y409" s="11">
        <f ca="1">IF(Tabla1[[#This Row],[ABC]]="C",0,ROUNDUP(VLOOKUP(Tabla1[[#This Row],[ABC]],$F$11:$J$12,MATCH(Y$15,$F$10:$J$10,0),0)*Tabla1[[#This Row],[VENTA POR DÍA]],0))</f>
        <v>56</v>
      </c>
      <c r="Z409" s="11">
        <f ca="1">IF(Tabla1[[#This Row],[ABC]]="C",0,ROUNDUP(VLOOKUP(Tabla1[[#This Row],[ABC]],$F$11:$J$12,MATCH(Z$15,$F$10:$J$10,0),0)*Tabla1[[#This Row],[VENTA POR DÍA]],0))</f>
        <v>542</v>
      </c>
    </row>
    <row r="410" spans="2:26" x14ac:dyDescent="0.2">
      <c r="B410" s="2">
        <v>347852</v>
      </c>
      <c r="C410" s="2" t="s">
        <v>18</v>
      </c>
      <c r="D410" s="2" t="s">
        <v>13</v>
      </c>
      <c r="E410" s="3" t="s">
        <v>6</v>
      </c>
      <c r="F410" s="16">
        <f t="shared" ca="1" si="51"/>
        <v>5</v>
      </c>
      <c r="G410" s="17">
        <f t="shared" ca="1" si="52"/>
        <v>6</v>
      </c>
      <c r="H410" s="36" t="str">
        <f>IFERROR(VLOOKUP(Tabla1[[#This Row],[COD PRODUCTO]],Tabla13[#All],9,0),"C")</f>
        <v>C</v>
      </c>
      <c r="I410" s="11">
        <f t="shared" ca="1" si="53"/>
        <v>949</v>
      </c>
      <c r="J410" s="11">
        <f t="shared" ca="1" si="53"/>
        <v>298</v>
      </c>
      <c r="K410" s="11">
        <f t="shared" ca="1" si="53"/>
        <v>75</v>
      </c>
      <c r="L410" s="11">
        <f t="shared" ca="1" si="53"/>
        <v>260</v>
      </c>
      <c r="M410" s="11">
        <f t="shared" ca="1" si="53"/>
        <v>516</v>
      </c>
      <c r="N410" s="11">
        <f t="shared" ca="1" si="53"/>
        <v>584</v>
      </c>
      <c r="O410" s="11">
        <f t="shared" ca="1" si="53"/>
        <v>640</v>
      </c>
      <c r="P410" s="11">
        <f t="shared" ca="1" si="53"/>
        <v>267</v>
      </c>
      <c r="Q410" s="11">
        <f t="shared" ca="1" si="53"/>
        <v>253</v>
      </c>
      <c r="R410" s="11">
        <f t="shared" ca="1" si="53"/>
        <v>884</v>
      </c>
      <c r="S410" s="11">
        <f t="shared" ca="1" si="53"/>
        <v>30</v>
      </c>
      <c r="T410" s="11">
        <f t="shared" ca="1" si="53"/>
        <v>415</v>
      </c>
      <c r="U410" s="11">
        <f ca="1">IF($B$9=1,AVERAGE(Tabla1[[#This Row],[OCT]:[DIC]]),IF($B$9=2,AVERAGE(Tabla1[[#This Row],[JUL]:[DIC]]),AVERAGE(Tabla1[[#This Row],[ENE]:[DIC]])))</f>
        <v>443</v>
      </c>
      <c r="V410" s="11">
        <f ca="1">+Tabla1[[#This Row],[PROMEDIO VENTA (UNDS)]]/30</f>
        <v>14.766666666666667</v>
      </c>
      <c r="W410" s="11">
        <f ca="1">+Tabla1[[#This Row],[VENTA POR DÍA]]*Tabla1[[#This Row],[LEAD TIME (Días)]]</f>
        <v>88.600000000000009</v>
      </c>
      <c r="X410" s="11" t="str">
        <f>IF(Tabla1[[#This Row],[ABC]]="C","A PEDIDO","STOCK")</f>
        <v>A PEDIDO</v>
      </c>
      <c r="Y410" s="11">
        <f>IF(Tabla1[[#This Row],[ABC]]="C",0,ROUNDUP(VLOOKUP(Tabla1[[#This Row],[ABC]],$F$11:$J$12,MATCH(Y$15,$F$10:$J$10,0),0)*Tabla1[[#This Row],[VENTA POR DÍA]],0))</f>
        <v>0</v>
      </c>
      <c r="Z410" s="11">
        <f>IF(Tabla1[[#This Row],[ABC]]="C",0,ROUNDUP(VLOOKUP(Tabla1[[#This Row],[ABC]],$F$11:$J$12,MATCH(Z$15,$F$10:$J$10,0),0)*Tabla1[[#This Row],[VENTA POR DÍA]],0))</f>
        <v>0</v>
      </c>
    </row>
    <row r="411" spans="2:26" x14ac:dyDescent="0.2">
      <c r="B411" s="2">
        <v>348266</v>
      </c>
      <c r="C411" s="2" t="s">
        <v>284</v>
      </c>
      <c r="D411" s="2" t="s">
        <v>13</v>
      </c>
      <c r="E411" s="3" t="s">
        <v>6</v>
      </c>
      <c r="F411" s="16">
        <f t="shared" ca="1" si="51"/>
        <v>44</v>
      </c>
      <c r="G411" s="17">
        <f t="shared" ca="1" si="52"/>
        <v>26</v>
      </c>
      <c r="H411" s="36" t="str">
        <f>IFERROR(VLOOKUP(Tabla1[[#This Row],[COD PRODUCTO]],Tabla13[#All],9,0),"C")</f>
        <v>B</v>
      </c>
      <c r="I411" s="11">
        <f t="shared" ca="1" si="53"/>
        <v>269</v>
      </c>
      <c r="J411" s="11">
        <f t="shared" ca="1" si="53"/>
        <v>708</v>
      </c>
      <c r="K411" s="11">
        <f t="shared" ca="1" si="53"/>
        <v>960</v>
      </c>
      <c r="L411" s="11">
        <f t="shared" ca="1" si="53"/>
        <v>873</v>
      </c>
      <c r="M411" s="11">
        <f t="shared" ca="1" si="53"/>
        <v>810</v>
      </c>
      <c r="N411" s="11">
        <f t="shared" ca="1" si="53"/>
        <v>752</v>
      </c>
      <c r="O411" s="11">
        <f t="shared" ca="1" si="53"/>
        <v>928</v>
      </c>
      <c r="P411" s="11">
        <f t="shared" ca="1" si="53"/>
        <v>683</v>
      </c>
      <c r="Q411" s="11">
        <f t="shared" ca="1" si="53"/>
        <v>287</v>
      </c>
      <c r="R411" s="11">
        <f t="shared" ca="1" si="53"/>
        <v>479</v>
      </c>
      <c r="S411" s="11">
        <f t="shared" ca="1" si="53"/>
        <v>804</v>
      </c>
      <c r="T411" s="11">
        <f t="shared" ca="1" si="53"/>
        <v>214</v>
      </c>
      <c r="U411" s="11">
        <f ca="1">IF($B$9=1,AVERAGE(Tabla1[[#This Row],[OCT]:[DIC]]),IF($B$9=2,AVERAGE(Tabla1[[#This Row],[JUL]:[DIC]]),AVERAGE(Tabla1[[#This Row],[ENE]:[DIC]])))</f>
        <v>499</v>
      </c>
      <c r="V411" s="11">
        <f ca="1">+Tabla1[[#This Row],[PROMEDIO VENTA (UNDS)]]/30</f>
        <v>16.633333333333333</v>
      </c>
      <c r="W411" s="11">
        <f ca="1">+Tabla1[[#This Row],[VENTA POR DÍA]]*Tabla1[[#This Row],[LEAD TIME (Días)]]</f>
        <v>432.46666666666664</v>
      </c>
      <c r="X411" s="11" t="str">
        <f>IF(Tabla1[[#This Row],[ABC]]="C","A PEDIDO","STOCK")</f>
        <v>STOCK</v>
      </c>
      <c r="Y411" s="11">
        <f ca="1">IF(Tabla1[[#This Row],[ABC]]="C",0,ROUNDUP(VLOOKUP(Tabla1[[#This Row],[ABC]],$F$11:$J$12,MATCH(Y$15,$F$10:$J$10,0),0)*Tabla1[[#This Row],[VENTA POR DÍA]],0))</f>
        <v>156</v>
      </c>
      <c r="Z411" s="11">
        <f ca="1">IF(Tabla1[[#This Row],[ABC]]="C",0,ROUNDUP(VLOOKUP(Tabla1[[#This Row],[ABC]],$F$11:$J$12,MATCH(Z$15,$F$10:$J$10,0),0)*Tabla1[[#This Row],[VENTA POR DÍA]],0))</f>
        <v>379</v>
      </c>
    </row>
    <row r="412" spans="2:26" x14ac:dyDescent="0.2">
      <c r="B412" s="2">
        <v>348270</v>
      </c>
      <c r="C412" s="2" t="s">
        <v>260</v>
      </c>
      <c r="D412" s="2" t="s">
        <v>13</v>
      </c>
      <c r="E412" s="3" t="s">
        <v>6</v>
      </c>
      <c r="F412" s="16">
        <f t="shared" ca="1" si="51"/>
        <v>7</v>
      </c>
      <c r="G412" s="17">
        <f t="shared" ca="1" si="52"/>
        <v>28</v>
      </c>
      <c r="H412" s="36" t="str">
        <f>IFERROR(VLOOKUP(Tabla1[[#This Row],[COD PRODUCTO]],Tabla13[#All],9,0),"C")</f>
        <v>C</v>
      </c>
      <c r="I412" s="11">
        <f t="shared" ca="1" si="53"/>
        <v>227</v>
      </c>
      <c r="J412" s="11">
        <f t="shared" ca="1" si="53"/>
        <v>492</v>
      </c>
      <c r="K412" s="11">
        <f t="shared" ca="1" si="53"/>
        <v>-31</v>
      </c>
      <c r="L412" s="11">
        <f t="shared" ca="1" si="53"/>
        <v>-82</v>
      </c>
      <c r="M412" s="11">
        <f t="shared" ca="1" si="53"/>
        <v>421</v>
      </c>
      <c r="N412" s="11">
        <f t="shared" ca="1" si="53"/>
        <v>547</v>
      </c>
      <c r="O412" s="11">
        <f t="shared" ca="1" si="53"/>
        <v>996</v>
      </c>
      <c r="P412" s="11">
        <f t="shared" ca="1" si="53"/>
        <v>400</v>
      </c>
      <c r="Q412" s="11">
        <f t="shared" ca="1" si="53"/>
        <v>243</v>
      </c>
      <c r="R412" s="11">
        <f t="shared" ca="1" si="53"/>
        <v>840</v>
      </c>
      <c r="S412" s="11">
        <f t="shared" ca="1" si="53"/>
        <v>327</v>
      </c>
      <c r="T412" s="11">
        <f t="shared" ca="1" si="53"/>
        <v>100</v>
      </c>
      <c r="U412" s="11">
        <f ca="1">IF($B$9=1,AVERAGE(Tabla1[[#This Row],[OCT]:[DIC]]),IF($B$9=2,AVERAGE(Tabla1[[#This Row],[JUL]:[DIC]]),AVERAGE(Tabla1[[#This Row],[ENE]:[DIC]])))</f>
        <v>422.33333333333331</v>
      </c>
      <c r="V412" s="11">
        <f ca="1">+Tabla1[[#This Row],[PROMEDIO VENTA (UNDS)]]/30</f>
        <v>14.077777777777778</v>
      </c>
      <c r="W412" s="11">
        <f ca="1">+Tabla1[[#This Row],[VENTA POR DÍA]]*Tabla1[[#This Row],[LEAD TIME (Días)]]</f>
        <v>394.17777777777775</v>
      </c>
      <c r="X412" s="11" t="str">
        <f>IF(Tabla1[[#This Row],[ABC]]="C","A PEDIDO","STOCK")</f>
        <v>A PEDIDO</v>
      </c>
      <c r="Y412" s="11">
        <f>IF(Tabla1[[#This Row],[ABC]]="C",0,ROUNDUP(VLOOKUP(Tabla1[[#This Row],[ABC]],$F$11:$J$12,MATCH(Y$15,$F$10:$J$10,0),0)*Tabla1[[#This Row],[VENTA POR DÍA]],0))</f>
        <v>0</v>
      </c>
      <c r="Z412" s="11">
        <f>IF(Tabla1[[#This Row],[ABC]]="C",0,ROUNDUP(VLOOKUP(Tabla1[[#This Row],[ABC]],$F$11:$J$12,MATCH(Z$15,$F$10:$J$10,0),0)*Tabla1[[#This Row],[VENTA POR DÍA]],0))</f>
        <v>0</v>
      </c>
    </row>
    <row r="413" spans="2:26" x14ac:dyDescent="0.2">
      <c r="B413" s="2">
        <v>348271</v>
      </c>
      <c r="C413" s="2" t="s">
        <v>261</v>
      </c>
      <c r="D413" s="2" t="s">
        <v>13</v>
      </c>
      <c r="E413" s="3" t="s">
        <v>6</v>
      </c>
      <c r="F413" s="16">
        <f t="shared" ca="1" si="51"/>
        <v>28</v>
      </c>
      <c r="G413" s="17">
        <f t="shared" ca="1" si="52"/>
        <v>24</v>
      </c>
      <c r="H413" s="36" t="str">
        <f>IFERROR(VLOOKUP(Tabla1[[#This Row],[COD PRODUCTO]],Tabla13[#All],9,0),"C")</f>
        <v>A</v>
      </c>
      <c r="I413" s="11">
        <f t="shared" ca="1" si="53"/>
        <v>573</v>
      </c>
      <c r="J413" s="11">
        <f t="shared" ca="1" si="53"/>
        <v>424</v>
      </c>
      <c r="K413" s="11">
        <f t="shared" ca="1" si="53"/>
        <v>9</v>
      </c>
      <c r="L413" s="11">
        <f t="shared" ca="1" si="53"/>
        <v>914</v>
      </c>
      <c r="M413" s="11">
        <f t="shared" ca="1" si="53"/>
        <v>542</v>
      </c>
      <c r="N413" s="11">
        <f t="shared" ca="1" si="53"/>
        <v>209</v>
      </c>
      <c r="O413" s="11">
        <f t="shared" ca="1" si="53"/>
        <v>788</v>
      </c>
      <c r="P413" s="11">
        <f t="shared" ca="1" si="53"/>
        <v>10</v>
      </c>
      <c r="Q413" s="11">
        <f t="shared" ca="1" si="53"/>
        <v>416</v>
      </c>
      <c r="R413" s="11">
        <f t="shared" ca="1" si="53"/>
        <v>655</v>
      </c>
      <c r="S413" s="11">
        <f t="shared" ca="1" si="53"/>
        <v>590</v>
      </c>
      <c r="T413" s="11">
        <f t="shared" ca="1" si="53"/>
        <v>460</v>
      </c>
      <c r="U413" s="11">
        <f ca="1">IF($B$9=1,AVERAGE(Tabla1[[#This Row],[OCT]:[DIC]]),IF($B$9=2,AVERAGE(Tabla1[[#This Row],[JUL]:[DIC]]),AVERAGE(Tabla1[[#This Row],[ENE]:[DIC]])))</f>
        <v>568.33333333333337</v>
      </c>
      <c r="V413" s="11">
        <f ca="1">+Tabla1[[#This Row],[PROMEDIO VENTA (UNDS)]]/30</f>
        <v>18.944444444444446</v>
      </c>
      <c r="W413" s="11">
        <f ca="1">+Tabla1[[#This Row],[VENTA POR DÍA]]*Tabla1[[#This Row],[LEAD TIME (Días)]]</f>
        <v>454.66666666666674</v>
      </c>
      <c r="X413" s="11" t="str">
        <f>IF(Tabla1[[#This Row],[ABC]]="C","A PEDIDO","STOCK")</f>
        <v>STOCK</v>
      </c>
      <c r="Y413" s="11">
        <f ca="1">IF(Tabla1[[#This Row],[ABC]]="C",0,ROUNDUP(VLOOKUP(Tabla1[[#This Row],[ABC]],$F$11:$J$12,MATCH(Y$15,$F$10:$J$10,0),0)*Tabla1[[#This Row],[VENTA POR DÍA]],0))</f>
        <v>57</v>
      </c>
      <c r="Z413" s="11">
        <f ca="1">IF(Tabla1[[#This Row],[ABC]]="C",0,ROUNDUP(VLOOKUP(Tabla1[[#This Row],[ABC]],$F$11:$J$12,MATCH(Z$15,$F$10:$J$10,0),0)*Tabla1[[#This Row],[VENTA POR DÍA]],0))</f>
        <v>553</v>
      </c>
    </row>
    <row r="414" spans="2:26" x14ac:dyDescent="0.2">
      <c r="B414" s="2">
        <v>348117</v>
      </c>
      <c r="C414" s="2" t="s">
        <v>164</v>
      </c>
      <c r="D414" s="2" t="s">
        <v>13</v>
      </c>
      <c r="E414" s="3" t="s">
        <v>6</v>
      </c>
      <c r="F414" s="16">
        <f t="shared" ca="1" si="51"/>
        <v>13</v>
      </c>
      <c r="G414" s="17">
        <f t="shared" ca="1" si="52"/>
        <v>10</v>
      </c>
      <c r="H414" s="36" t="str">
        <f>IFERROR(VLOOKUP(Tabla1[[#This Row],[COD PRODUCTO]],Tabla13[#All],9,0),"C")</f>
        <v>B</v>
      </c>
      <c r="I414" s="11">
        <f t="shared" ca="1" si="53"/>
        <v>488</v>
      </c>
      <c r="J414" s="11">
        <f t="shared" ca="1" si="53"/>
        <v>821</v>
      </c>
      <c r="K414" s="11">
        <f t="shared" ca="1" si="53"/>
        <v>291</v>
      </c>
      <c r="L414" s="11">
        <f t="shared" ca="1" si="53"/>
        <v>6</v>
      </c>
      <c r="M414" s="11">
        <f t="shared" ca="1" si="53"/>
        <v>422</v>
      </c>
      <c r="N414" s="11">
        <f t="shared" ca="1" si="53"/>
        <v>152</v>
      </c>
      <c r="O414" s="11">
        <f t="shared" ca="1" si="53"/>
        <v>553</v>
      </c>
      <c r="P414" s="11">
        <f t="shared" ca="1" si="53"/>
        <v>201</v>
      </c>
      <c r="Q414" s="11">
        <f t="shared" ca="1" si="53"/>
        <v>50</v>
      </c>
      <c r="R414" s="11">
        <f t="shared" ca="1" si="53"/>
        <v>-16</v>
      </c>
      <c r="S414" s="11">
        <f t="shared" ca="1" si="53"/>
        <v>123</v>
      </c>
      <c r="T414" s="11">
        <f t="shared" ca="1" si="53"/>
        <v>965</v>
      </c>
      <c r="U414" s="11">
        <f ca="1">IF($B$9=1,AVERAGE(Tabla1[[#This Row],[OCT]:[DIC]]),IF($B$9=2,AVERAGE(Tabla1[[#This Row],[JUL]:[DIC]]),AVERAGE(Tabla1[[#This Row],[ENE]:[DIC]])))</f>
        <v>357.33333333333331</v>
      </c>
      <c r="V414" s="11">
        <f ca="1">+Tabla1[[#This Row],[PROMEDIO VENTA (UNDS)]]/30</f>
        <v>11.91111111111111</v>
      </c>
      <c r="W414" s="11">
        <f ca="1">+Tabla1[[#This Row],[VENTA POR DÍA]]*Tabla1[[#This Row],[LEAD TIME (Días)]]</f>
        <v>119.1111111111111</v>
      </c>
      <c r="X414" s="11" t="str">
        <f>IF(Tabla1[[#This Row],[ABC]]="C","A PEDIDO","STOCK")</f>
        <v>STOCK</v>
      </c>
      <c r="Y414" s="11">
        <f ca="1">IF(Tabla1[[#This Row],[ABC]]="C",0,ROUNDUP(VLOOKUP(Tabla1[[#This Row],[ABC]],$F$11:$J$12,MATCH(Y$15,$F$10:$J$10,0),0)*Tabla1[[#This Row],[VENTA POR DÍA]],0))</f>
        <v>112</v>
      </c>
      <c r="Z414" s="11">
        <f ca="1">IF(Tabla1[[#This Row],[ABC]]="C",0,ROUNDUP(VLOOKUP(Tabla1[[#This Row],[ABC]],$F$11:$J$12,MATCH(Z$15,$F$10:$J$10,0),0)*Tabla1[[#This Row],[VENTA POR DÍA]],0))</f>
        <v>272</v>
      </c>
    </row>
    <row r="415" spans="2:26" x14ac:dyDescent="0.2">
      <c r="B415" s="2">
        <v>348235</v>
      </c>
      <c r="C415" s="2" t="s">
        <v>317</v>
      </c>
      <c r="D415" s="2" t="s">
        <v>13</v>
      </c>
      <c r="E415" s="3" t="s">
        <v>6</v>
      </c>
      <c r="F415" s="16">
        <f t="shared" ca="1" si="51"/>
        <v>21</v>
      </c>
      <c r="G415" s="17">
        <f t="shared" ca="1" si="52"/>
        <v>4</v>
      </c>
      <c r="H415" s="36" t="str">
        <f>IFERROR(VLOOKUP(Tabla1[[#This Row],[COD PRODUCTO]],Tabla13[#All],9,0),"C")</f>
        <v>A</v>
      </c>
      <c r="I415" s="11">
        <f t="shared" ca="1" si="53"/>
        <v>39</v>
      </c>
      <c r="J415" s="11">
        <f t="shared" ca="1" si="53"/>
        <v>214</v>
      </c>
      <c r="K415" s="11">
        <f t="shared" ca="1" si="53"/>
        <v>77</v>
      </c>
      <c r="L415" s="11">
        <f t="shared" ca="1" si="53"/>
        <v>127</v>
      </c>
      <c r="M415" s="11">
        <f t="shared" ca="1" si="53"/>
        <v>729</v>
      </c>
      <c r="N415" s="11">
        <f t="shared" ca="1" si="53"/>
        <v>341</v>
      </c>
      <c r="O415" s="11">
        <f t="shared" ca="1" si="53"/>
        <v>838</v>
      </c>
      <c r="P415" s="11">
        <f t="shared" ca="1" si="53"/>
        <v>216</v>
      </c>
      <c r="Q415" s="11">
        <f t="shared" ca="1" si="53"/>
        <v>370</v>
      </c>
      <c r="R415" s="11">
        <f t="shared" ca="1" si="53"/>
        <v>721</v>
      </c>
      <c r="S415" s="11">
        <f t="shared" ca="1" si="53"/>
        <v>482</v>
      </c>
      <c r="T415" s="11">
        <f t="shared" ca="1" si="53"/>
        <v>999</v>
      </c>
      <c r="U415" s="11">
        <f ca="1">IF($B$9=1,AVERAGE(Tabla1[[#This Row],[OCT]:[DIC]]),IF($B$9=2,AVERAGE(Tabla1[[#This Row],[JUL]:[DIC]]),AVERAGE(Tabla1[[#This Row],[ENE]:[DIC]])))</f>
        <v>734</v>
      </c>
      <c r="V415" s="11">
        <f ca="1">+Tabla1[[#This Row],[PROMEDIO VENTA (UNDS)]]/30</f>
        <v>24.466666666666665</v>
      </c>
      <c r="W415" s="11">
        <f ca="1">+Tabla1[[#This Row],[VENTA POR DÍA]]*Tabla1[[#This Row],[LEAD TIME (Días)]]</f>
        <v>97.86666666666666</v>
      </c>
      <c r="X415" s="11" t="str">
        <f>IF(Tabla1[[#This Row],[ABC]]="C","A PEDIDO","STOCK")</f>
        <v>STOCK</v>
      </c>
      <c r="Y415" s="11">
        <f ca="1">IF(Tabla1[[#This Row],[ABC]]="C",0,ROUNDUP(VLOOKUP(Tabla1[[#This Row],[ABC]],$F$11:$J$12,MATCH(Y$15,$F$10:$J$10,0),0)*Tabla1[[#This Row],[VENTA POR DÍA]],0))</f>
        <v>73</v>
      </c>
      <c r="Z415" s="11">
        <f ca="1">IF(Tabla1[[#This Row],[ABC]]="C",0,ROUNDUP(VLOOKUP(Tabla1[[#This Row],[ABC]],$F$11:$J$12,MATCH(Z$15,$F$10:$J$10,0),0)*Tabla1[[#This Row],[VENTA POR DÍA]],0))</f>
        <v>714</v>
      </c>
    </row>
    <row r="416" spans="2:26" x14ac:dyDescent="0.2">
      <c r="B416" s="2">
        <v>348238</v>
      </c>
      <c r="C416" s="2" t="s">
        <v>318</v>
      </c>
      <c r="D416" s="2" t="s">
        <v>13</v>
      </c>
      <c r="E416" s="3" t="s">
        <v>6</v>
      </c>
      <c r="F416" s="16">
        <f t="shared" ca="1" si="51"/>
        <v>27</v>
      </c>
      <c r="G416" s="17">
        <f t="shared" ca="1" si="52"/>
        <v>23</v>
      </c>
      <c r="H416" s="36" t="str">
        <f>IFERROR(VLOOKUP(Tabla1[[#This Row],[COD PRODUCTO]],Tabla13[#All],9,0),"C")</f>
        <v>C</v>
      </c>
      <c r="I416" s="11">
        <f t="shared" ref="I416:T425" ca="1" si="54">RANDBETWEEN(-100,1000)</f>
        <v>805</v>
      </c>
      <c r="J416" s="11">
        <f t="shared" ca="1" si="54"/>
        <v>87</v>
      </c>
      <c r="K416" s="11">
        <f t="shared" ca="1" si="54"/>
        <v>710</v>
      </c>
      <c r="L416" s="11">
        <f t="shared" ca="1" si="54"/>
        <v>788</v>
      </c>
      <c r="M416" s="11">
        <f t="shared" ca="1" si="54"/>
        <v>232</v>
      </c>
      <c r="N416" s="11">
        <f t="shared" ca="1" si="54"/>
        <v>73</v>
      </c>
      <c r="O416" s="11">
        <f t="shared" ca="1" si="54"/>
        <v>987</v>
      </c>
      <c r="P416" s="11">
        <f t="shared" ca="1" si="54"/>
        <v>-56</v>
      </c>
      <c r="Q416" s="11">
        <f t="shared" ca="1" si="54"/>
        <v>708</v>
      </c>
      <c r="R416" s="11">
        <f t="shared" ca="1" si="54"/>
        <v>820</v>
      </c>
      <c r="S416" s="11">
        <f t="shared" ca="1" si="54"/>
        <v>413</v>
      </c>
      <c r="T416" s="11">
        <f t="shared" ca="1" si="54"/>
        <v>170</v>
      </c>
      <c r="U416" s="11">
        <f ca="1">IF($B$9=1,AVERAGE(Tabla1[[#This Row],[OCT]:[DIC]]),IF($B$9=2,AVERAGE(Tabla1[[#This Row],[JUL]:[DIC]]),AVERAGE(Tabla1[[#This Row],[ENE]:[DIC]])))</f>
        <v>467.66666666666669</v>
      </c>
      <c r="V416" s="11">
        <f ca="1">+Tabla1[[#This Row],[PROMEDIO VENTA (UNDS)]]/30</f>
        <v>15.58888888888889</v>
      </c>
      <c r="W416" s="11">
        <f ca="1">+Tabla1[[#This Row],[VENTA POR DÍA]]*Tabla1[[#This Row],[LEAD TIME (Días)]]</f>
        <v>358.54444444444448</v>
      </c>
      <c r="X416" s="11" t="str">
        <f>IF(Tabla1[[#This Row],[ABC]]="C","A PEDIDO","STOCK")</f>
        <v>A PEDIDO</v>
      </c>
      <c r="Y416" s="11">
        <f>IF(Tabla1[[#This Row],[ABC]]="C",0,ROUNDUP(VLOOKUP(Tabla1[[#This Row],[ABC]],$F$11:$J$12,MATCH(Y$15,$F$10:$J$10,0),0)*Tabla1[[#This Row],[VENTA POR DÍA]],0))</f>
        <v>0</v>
      </c>
      <c r="Z416" s="11">
        <f>IF(Tabla1[[#This Row],[ABC]]="C",0,ROUNDUP(VLOOKUP(Tabla1[[#This Row],[ABC]],$F$11:$J$12,MATCH(Z$15,$F$10:$J$10,0),0)*Tabla1[[#This Row],[VENTA POR DÍA]],0))</f>
        <v>0</v>
      </c>
    </row>
    <row r="417" spans="2:26" x14ac:dyDescent="0.2">
      <c r="B417" s="2">
        <v>348245</v>
      </c>
      <c r="C417" s="2" t="s">
        <v>317</v>
      </c>
      <c r="D417" s="2" t="s">
        <v>13</v>
      </c>
      <c r="E417" s="3" t="s">
        <v>6</v>
      </c>
      <c r="F417" s="16">
        <f t="shared" ca="1" si="51"/>
        <v>38</v>
      </c>
      <c r="G417" s="17">
        <f t="shared" ca="1" si="52"/>
        <v>27</v>
      </c>
      <c r="H417" s="36" t="str">
        <f>IFERROR(VLOOKUP(Tabla1[[#This Row],[COD PRODUCTO]],Tabla13[#All],9,0),"C")</f>
        <v>A</v>
      </c>
      <c r="I417" s="11">
        <f t="shared" ca="1" si="54"/>
        <v>-97</v>
      </c>
      <c r="J417" s="11">
        <f t="shared" ca="1" si="54"/>
        <v>754</v>
      </c>
      <c r="K417" s="11">
        <f t="shared" ca="1" si="54"/>
        <v>825</v>
      </c>
      <c r="L417" s="11">
        <f t="shared" ca="1" si="54"/>
        <v>833</v>
      </c>
      <c r="M417" s="11">
        <f t="shared" ca="1" si="54"/>
        <v>493</v>
      </c>
      <c r="N417" s="11">
        <f t="shared" ca="1" si="54"/>
        <v>623</v>
      </c>
      <c r="O417" s="11">
        <f t="shared" ca="1" si="54"/>
        <v>908</v>
      </c>
      <c r="P417" s="11">
        <f t="shared" ca="1" si="54"/>
        <v>760</v>
      </c>
      <c r="Q417" s="11">
        <f t="shared" ca="1" si="54"/>
        <v>590</v>
      </c>
      <c r="R417" s="11">
        <f t="shared" ca="1" si="54"/>
        <v>782</v>
      </c>
      <c r="S417" s="11">
        <f t="shared" ca="1" si="54"/>
        <v>439</v>
      </c>
      <c r="T417" s="11">
        <f t="shared" ca="1" si="54"/>
        <v>8</v>
      </c>
      <c r="U417" s="11">
        <f ca="1">IF($B$9=1,AVERAGE(Tabla1[[#This Row],[OCT]:[DIC]]),IF($B$9=2,AVERAGE(Tabla1[[#This Row],[JUL]:[DIC]]),AVERAGE(Tabla1[[#This Row],[ENE]:[DIC]])))</f>
        <v>409.66666666666669</v>
      </c>
      <c r="V417" s="11">
        <f ca="1">+Tabla1[[#This Row],[PROMEDIO VENTA (UNDS)]]/30</f>
        <v>13.655555555555557</v>
      </c>
      <c r="W417" s="11">
        <f ca="1">+Tabla1[[#This Row],[VENTA POR DÍA]]*Tabla1[[#This Row],[LEAD TIME (Días)]]</f>
        <v>368.70000000000005</v>
      </c>
      <c r="X417" s="11" t="str">
        <f>IF(Tabla1[[#This Row],[ABC]]="C","A PEDIDO","STOCK")</f>
        <v>STOCK</v>
      </c>
      <c r="Y417" s="11">
        <f ca="1">IF(Tabla1[[#This Row],[ABC]]="C",0,ROUNDUP(VLOOKUP(Tabla1[[#This Row],[ABC]],$F$11:$J$12,MATCH(Y$15,$F$10:$J$10,0),0)*Tabla1[[#This Row],[VENTA POR DÍA]],0))</f>
        <v>41</v>
      </c>
      <c r="Z417" s="11">
        <f ca="1">IF(Tabla1[[#This Row],[ABC]]="C",0,ROUNDUP(VLOOKUP(Tabla1[[#This Row],[ABC]],$F$11:$J$12,MATCH(Z$15,$F$10:$J$10,0),0)*Tabla1[[#This Row],[VENTA POR DÍA]],0))</f>
        <v>399</v>
      </c>
    </row>
    <row r="418" spans="2:26" x14ac:dyDescent="0.2">
      <c r="B418" s="2">
        <v>348257</v>
      </c>
      <c r="C418" s="2" t="s">
        <v>319</v>
      </c>
      <c r="D418" s="2" t="s">
        <v>13</v>
      </c>
      <c r="E418" s="3" t="s">
        <v>6</v>
      </c>
      <c r="F418" s="16">
        <f t="shared" ca="1" si="51"/>
        <v>32</v>
      </c>
      <c r="G418" s="17">
        <f t="shared" ca="1" si="52"/>
        <v>21</v>
      </c>
      <c r="H418" s="36" t="str">
        <f>IFERROR(VLOOKUP(Tabla1[[#This Row],[COD PRODUCTO]],Tabla13[#All],9,0),"C")</f>
        <v>A</v>
      </c>
      <c r="I418" s="11">
        <f t="shared" ca="1" si="54"/>
        <v>718</v>
      </c>
      <c r="J418" s="11">
        <f t="shared" ca="1" si="54"/>
        <v>135</v>
      </c>
      <c r="K418" s="11">
        <f t="shared" ca="1" si="54"/>
        <v>-37</v>
      </c>
      <c r="L418" s="11">
        <f t="shared" ca="1" si="54"/>
        <v>56</v>
      </c>
      <c r="M418" s="11">
        <f t="shared" ca="1" si="54"/>
        <v>766</v>
      </c>
      <c r="N418" s="11">
        <f t="shared" ca="1" si="54"/>
        <v>756</v>
      </c>
      <c r="O418" s="11">
        <f t="shared" ca="1" si="54"/>
        <v>360</v>
      </c>
      <c r="P418" s="11">
        <f t="shared" ca="1" si="54"/>
        <v>830</v>
      </c>
      <c r="Q418" s="11">
        <f t="shared" ca="1" si="54"/>
        <v>740</v>
      </c>
      <c r="R418" s="11">
        <f t="shared" ca="1" si="54"/>
        <v>708</v>
      </c>
      <c r="S418" s="11">
        <f t="shared" ca="1" si="54"/>
        <v>767</v>
      </c>
      <c r="T418" s="11">
        <f t="shared" ca="1" si="54"/>
        <v>-49</v>
      </c>
      <c r="U418" s="11">
        <f ca="1">IF($B$9=1,AVERAGE(Tabla1[[#This Row],[OCT]:[DIC]]),IF($B$9=2,AVERAGE(Tabla1[[#This Row],[JUL]:[DIC]]),AVERAGE(Tabla1[[#This Row],[ENE]:[DIC]])))</f>
        <v>475.33333333333331</v>
      </c>
      <c r="V418" s="11">
        <f ca="1">+Tabla1[[#This Row],[PROMEDIO VENTA (UNDS)]]/30</f>
        <v>15.844444444444443</v>
      </c>
      <c r="W418" s="11">
        <f ca="1">+Tabla1[[#This Row],[VENTA POR DÍA]]*Tabla1[[#This Row],[LEAD TIME (Días)]]</f>
        <v>332.73333333333329</v>
      </c>
      <c r="X418" s="11" t="str">
        <f>IF(Tabla1[[#This Row],[ABC]]="C","A PEDIDO","STOCK")</f>
        <v>STOCK</v>
      </c>
      <c r="Y418" s="11">
        <f ca="1">IF(Tabla1[[#This Row],[ABC]]="C",0,ROUNDUP(VLOOKUP(Tabla1[[#This Row],[ABC]],$F$11:$J$12,MATCH(Y$15,$F$10:$J$10,0),0)*Tabla1[[#This Row],[VENTA POR DÍA]],0))</f>
        <v>48</v>
      </c>
      <c r="Z418" s="11">
        <f ca="1">IF(Tabla1[[#This Row],[ABC]]="C",0,ROUNDUP(VLOOKUP(Tabla1[[#This Row],[ABC]],$F$11:$J$12,MATCH(Z$15,$F$10:$J$10,0),0)*Tabla1[[#This Row],[VENTA POR DÍA]],0))</f>
        <v>463</v>
      </c>
    </row>
    <row r="419" spans="2:26" x14ac:dyDescent="0.2">
      <c r="B419" s="2">
        <v>347848</v>
      </c>
      <c r="C419" s="2" t="s">
        <v>174</v>
      </c>
      <c r="D419" s="2" t="s">
        <v>13</v>
      </c>
      <c r="E419" s="3" t="s">
        <v>6</v>
      </c>
      <c r="F419" s="16">
        <f t="shared" ca="1" si="51"/>
        <v>23</v>
      </c>
      <c r="G419" s="17">
        <f t="shared" ca="1" si="52"/>
        <v>5</v>
      </c>
      <c r="H419" s="36" t="str">
        <f>IFERROR(VLOOKUP(Tabla1[[#This Row],[COD PRODUCTO]],Tabla13[#All],9,0),"C")</f>
        <v>C</v>
      </c>
      <c r="I419" s="11">
        <f t="shared" ca="1" si="54"/>
        <v>967</v>
      </c>
      <c r="J419" s="11">
        <f t="shared" ca="1" si="54"/>
        <v>615</v>
      </c>
      <c r="K419" s="11">
        <f t="shared" ca="1" si="54"/>
        <v>-79</v>
      </c>
      <c r="L419" s="11">
        <f t="shared" ca="1" si="54"/>
        <v>60</v>
      </c>
      <c r="M419" s="11">
        <f t="shared" ca="1" si="54"/>
        <v>19</v>
      </c>
      <c r="N419" s="11">
        <f t="shared" ca="1" si="54"/>
        <v>420</v>
      </c>
      <c r="O419" s="11">
        <f t="shared" ca="1" si="54"/>
        <v>365</v>
      </c>
      <c r="P419" s="11">
        <f t="shared" ca="1" si="54"/>
        <v>562</v>
      </c>
      <c r="Q419" s="11">
        <f t="shared" ca="1" si="54"/>
        <v>-75</v>
      </c>
      <c r="R419" s="11">
        <f t="shared" ca="1" si="54"/>
        <v>228</v>
      </c>
      <c r="S419" s="11">
        <f t="shared" ca="1" si="54"/>
        <v>362</v>
      </c>
      <c r="T419" s="11">
        <f t="shared" ca="1" si="54"/>
        <v>403</v>
      </c>
      <c r="U419" s="11">
        <f ca="1">IF($B$9=1,AVERAGE(Tabla1[[#This Row],[OCT]:[DIC]]),IF($B$9=2,AVERAGE(Tabla1[[#This Row],[JUL]:[DIC]]),AVERAGE(Tabla1[[#This Row],[ENE]:[DIC]])))</f>
        <v>331</v>
      </c>
      <c r="V419" s="11">
        <f ca="1">+Tabla1[[#This Row],[PROMEDIO VENTA (UNDS)]]/30</f>
        <v>11.033333333333333</v>
      </c>
      <c r="W419" s="11">
        <f ca="1">+Tabla1[[#This Row],[VENTA POR DÍA]]*Tabla1[[#This Row],[LEAD TIME (Días)]]</f>
        <v>55.166666666666664</v>
      </c>
      <c r="X419" s="11" t="str">
        <f>IF(Tabla1[[#This Row],[ABC]]="C","A PEDIDO","STOCK")</f>
        <v>A PEDIDO</v>
      </c>
      <c r="Y419" s="11">
        <f>IF(Tabla1[[#This Row],[ABC]]="C",0,ROUNDUP(VLOOKUP(Tabla1[[#This Row],[ABC]],$F$11:$J$12,MATCH(Y$15,$F$10:$J$10,0),0)*Tabla1[[#This Row],[VENTA POR DÍA]],0))</f>
        <v>0</v>
      </c>
      <c r="Z419" s="11">
        <f>IF(Tabla1[[#This Row],[ABC]]="C",0,ROUNDUP(VLOOKUP(Tabla1[[#This Row],[ABC]],$F$11:$J$12,MATCH(Z$15,$F$10:$J$10,0),0)*Tabla1[[#This Row],[VENTA POR DÍA]],0))</f>
        <v>0</v>
      </c>
    </row>
    <row r="420" spans="2:26" x14ac:dyDescent="0.2">
      <c r="B420" s="2">
        <v>348236</v>
      </c>
      <c r="C420" s="2" t="s">
        <v>318</v>
      </c>
      <c r="D420" s="2" t="s">
        <v>13</v>
      </c>
      <c r="E420" s="3" t="s">
        <v>6</v>
      </c>
      <c r="F420" s="16">
        <f t="shared" ca="1" si="51"/>
        <v>32</v>
      </c>
      <c r="G420" s="17">
        <f t="shared" ca="1" si="52"/>
        <v>18</v>
      </c>
      <c r="H420" s="36" t="str">
        <f>IFERROR(VLOOKUP(Tabla1[[#This Row],[COD PRODUCTO]],Tabla13[#All],9,0),"C")</f>
        <v>C</v>
      </c>
      <c r="I420" s="11">
        <f t="shared" ca="1" si="54"/>
        <v>108</v>
      </c>
      <c r="J420" s="11">
        <f t="shared" ca="1" si="54"/>
        <v>408</v>
      </c>
      <c r="K420" s="11">
        <f t="shared" ca="1" si="54"/>
        <v>106</v>
      </c>
      <c r="L420" s="11">
        <f t="shared" ca="1" si="54"/>
        <v>128</v>
      </c>
      <c r="M420" s="11">
        <f t="shared" ca="1" si="54"/>
        <v>652</v>
      </c>
      <c r="N420" s="11">
        <f t="shared" ca="1" si="54"/>
        <v>905</v>
      </c>
      <c r="O420" s="11">
        <f t="shared" ca="1" si="54"/>
        <v>687</v>
      </c>
      <c r="P420" s="11">
        <f t="shared" ca="1" si="54"/>
        <v>627</v>
      </c>
      <c r="Q420" s="11">
        <f t="shared" ca="1" si="54"/>
        <v>151</v>
      </c>
      <c r="R420" s="11">
        <f t="shared" ca="1" si="54"/>
        <v>108</v>
      </c>
      <c r="S420" s="11">
        <f t="shared" ca="1" si="54"/>
        <v>597</v>
      </c>
      <c r="T420" s="11">
        <f t="shared" ca="1" si="54"/>
        <v>923</v>
      </c>
      <c r="U420" s="11">
        <f ca="1">IF($B$9=1,AVERAGE(Tabla1[[#This Row],[OCT]:[DIC]]),IF($B$9=2,AVERAGE(Tabla1[[#This Row],[JUL]:[DIC]]),AVERAGE(Tabla1[[#This Row],[ENE]:[DIC]])))</f>
        <v>542.66666666666663</v>
      </c>
      <c r="V420" s="11">
        <f ca="1">+Tabla1[[#This Row],[PROMEDIO VENTA (UNDS)]]/30</f>
        <v>18.088888888888889</v>
      </c>
      <c r="W420" s="11">
        <f ca="1">+Tabla1[[#This Row],[VENTA POR DÍA]]*Tabla1[[#This Row],[LEAD TIME (Días)]]</f>
        <v>325.60000000000002</v>
      </c>
      <c r="X420" s="11" t="str">
        <f>IF(Tabla1[[#This Row],[ABC]]="C","A PEDIDO","STOCK")</f>
        <v>A PEDIDO</v>
      </c>
      <c r="Y420" s="11">
        <f>IF(Tabla1[[#This Row],[ABC]]="C",0,ROUNDUP(VLOOKUP(Tabla1[[#This Row],[ABC]],$F$11:$J$12,MATCH(Y$15,$F$10:$J$10,0),0)*Tabla1[[#This Row],[VENTA POR DÍA]],0))</f>
        <v>0</v>
      </c>
      <c r="Z420" s="11">
        <f>IF(Tabla1[[#This Row],[ABC]]="C",0,ROUNDUP(VLOOKUP(Tabla1[[#This Row],[ABC]],$F$11:$J$12,MATCH(Z$15,$F$10:$J$10,0),0)*Tabla1[[#This Row],[VENTA POR DÍA]],0))</f>
        <v>0</v>
      </c>
    </row>
    <row r="421" spans="2:26" x14ac:dyDescent="0.2">
      <c r="B421" s="2">
        <v>364185</v>
      </c>
      <c r="C421" s="2" t="s">
        <v>434</v>
      </c>
      <c r="D421" s="2" t="s">
        <v>13</v>
      </c>
      <c r="E421" s="3" t="s">
        <v>6</v>
      </c>
      <c r="F421" s="16">
        <f t="shared" ca="1" si="51"/>
        <v>12</v>
      </c>
      <c r="G421" s="17">
        <f t="shared" ca="1" si="52"/>
        <v>18</v>
      </c>
      <c r="H421" s="36" t="str">
        <f>IFERROR(VLOOKUP(Tabla1[[#This Row],[COD PRODUCTO]],Tabla13[#All],9,0),"C")</f>
        <v>C</v>
      </c>
      <c r="I421" s="11">
        <f t="shared" ca="1" si="54"/>
        <v>148</v>
      </c>
      <c r="J421" s="11">
        <f t="shared" ca="1" si="54"/>
        <v>727</v>
      </c>
      <c r="K421" s="11">
        <f t="shared" ca="1" si="54"/>
        <v>344</v>
      </c>
      <c r="L421" s="11">
        <f t="shared" ca="1" si="54"/>
        <v>246</v>
      </c>
      <c r="M421" s="11">
        <f t="shared" ca="1" si="54"/>
        <v>684</v>
      </c>
      <c r="N421" s="11">
        <f t="shared" ca="1" si="54"/>
        <v>996</v>
      </c>
      <c r="O421" s="11">
        <f t="shared" ca="1" si="54"/>
        <v>-98</v>
      </c>
      <c r="P421" s="11">
        <f t="shared" ca="1" si="54"/>
        <v>182</v>
      </c>
      <c r="Q421" s="11">
        <f t="shared" ca="1" si="54"/>
        <v>300</v>
      </c>
      <c r="R421" s="11">
        <f t="shared" ca="1" si="54"/>
        <v>757</v>
      </c>
      <c r="S421" s="11">
        <f t="shared" ca="1" si="54"/>
        <v>410</v>
      </c>
      <c r="T421" s="11">
        <f t="shared" ca="1" si="54"/>
        <v>13</v>
      </c>
      <c r="U421" s="11">
        <f ca="1">IF($B$9=1,AVERAGE(Tabla1[[#This Row],[OCT]:[DIC]]),IF($B$9=2,AVERAGE(Tabla1[[#This Row],[JUL]:[DIC]]),AVERAGE(Tabla1[[#This Row],[ENE]:[DIC]])))</f>
        <v>393.33333333333331</v>
      </c>
      <c r="V421" s="11">
        <f ca="1">+Tabla1[[#This Row],[PROMEDIO VENTA (UNDS)]]/30</f>
        <v>13.111111111111111</v>
      </c>
      <c r="W421" s="11">
        <f ca="1">+Tabla1[[#This Row],[VENTA POR DÍA]]*Tabla1[[#This Row],[LEAD TIME (Días)]]</f>
        <v>236</v>
      </c>
      <c r="X421" s="11" t="str">
        <f>IF(Tabla1[[#This Row],[ABC]]="C","A PEDIDO","STOCK")</f>
        <v>A PEDIDO</v>
      </c>
      <c r="Y421" s="11">
        <f>IF(Tabla1[[#This Row],[ABC]]="C",0,ROUNDUP(VLOOKUP(Tabla1[[#This Row],[ABC]],$F$11:$J$12,MATCH(Y$15,$F$10:$J$10,0),0)*Tabla1[[#This Row],[VENTA POR DÍA]],0))</f>
        <v>0</v>
      </c>
      <c r="Z421" s="11">
        <f>IF(Tabla1[[#This Row],[ABC]]="C",0,ROUNDUP(VLOOKUP(Tabla1[[#This Row],[ABC]],$F$11:$J$12,MATCH(Z$15,$F$10:$J$10,0),0)*Tabla1[[#This Row],[VENTA POR DÍA]],0))</f>
        <v>0</v>
      </c>
    </row>
    <row r="422" spans="2:26" x14ac:dyDescent="0.2">
      <c r="B422" s="2">
        <v>364298</v>
      </c>
      <c r="C422" s="2" t="s">
        <v>440</v>
      </c>
      <c r="D422" s="2" t="s">
        <v>13</v>
      </c>
      <c r="E422" s="3" t="s">
        <v>6</v>
      </c>
      <c r="F422" s="16">
        <f t="shared" ca="1" si="51"/>
        <v>14</v>
      </c>
      <c r="G422" s="17">
        <f t="shared" ca="1" si="52"/>
        <v>18</v>
      </c>
      <c r="H422" s="36" t="str">
        <f>IFERROR(VLOOKUP(Tabla1[[#This Row],[COD PRODUCTO]],Tabla13[#All],9,0),"C")</f>
        <v>C</v>
      </c>
      <c r="I422" s="11">
        <f t="shared" ca="1" si="54"/>
        <v>704</v>
      </c>
      <c r="J422" s="11">
        <f t="shared" ca="1" si="54"/>
        <v>137</v>
      </c>
      <c r="K422" s="11">
        <f t="shared" ca="1" si="54"/>
        <v>399</v>
      </c>
      <c r="L422" s="11">
        <f t="shared" ca="1" si="54"/>
        <v>603</v>
      </c>
      <c r="M422" s="11">
        <f t="shared" ca="1" si="54"/>
        <v>786</v>
      </c>
      <c r="N422" s="11">
        <f t="shared" ca="1" si="54"/>
        <v>573</v>
      </c>
      <c r="O422" s="11">
        <f t="shared" ca="1" si="54"/>
        <v>53</v>
      </c>
      <c r="P422" s="11">
        <f t="shared" ca="1" si="54"/>
        <v>254</v>
      </c>
      <c r="Q422" s="11">
        <f t="shared" ca="1" si="54"/>
        <v>737</v>
      </c>
      <c r="R422" s="11">
        <f t="shared" ca="1" si="54"/>
        <v>894</v>
      </c>
      <c r="S422" s="11">
        <f t="shared" ca="1" si="54"/>
        <v>807</v>
      </c>
      <c r="T422" s="11">
        <f t="shared" ca="1" si="54"/>
        <v>504</v>
      </c>
      <c r="U422" s="11">
        <f ca="1">IF($B$9=1,AVERAGE(Tabla1[[#This Row],[OCT]:[DIC]]),IF($B$9=2,AVERAGE(Tabla1[[#This Row],[JUL]:[DIC]]),AVERAGE(Tabla1[[#This Row],[ENE]:[DIC]])))</f>
        <v>735</v>
      </c>
      <c r="V422" s="11">
        <f ca="1">+Tabla1[[#This Row],[PROMEDIO VENTA (UNDS)]]/30</f>
        <v>24.5</v>
      </c>
      <c r="W422" s="11">
        <f ca="1">+Tabla1[[#This Row],[VENTA POR DÍA]]*Tabla1[[#This Row],[LEAD TIME (Días)]]</f>
        <v>441</v>
      </c>
      <c r="X422" s="11" t="str">
        <f>IF(Tabla1[[#This Row],[ABC]]="C","A PEDIDO","STOCK")</f>
        <v>A PEDIDO</v>
      </c>
      <c r="Y422" s="11">
        <f>IF(Tabla1[[#This Row],[ABC]]="C",0,ROUNDUP(VLOOKUP(Tabla1[[#This Row],[ABC]],$F$11:$J$12,MATCH(Y$15,$F$10:$J$10,0),0)*Tabla1[[#This Row],[VENTA POR DÍA]],0))</f>
        <v>0</v>
      </c>
      <c r="Z422" s="11">
        <f>IF(Tabla1[[#This Row],[ABC]]="C",0,ROUNDUP(VLOOKUP(Tabla1[[#This Row],[ABC]],$F$11:$J$12,MATCH(Z$15,$F$10:$J$10,0),0)*Tabla1[[#This Row],[VENTA POR DÍA]],0))</f>
        <v>0</v>
      </c>
    </row>
    <row r="423" spans="2:26" x14ac:dyDescent="0.2">
      <c r="B423" s="2">
        <v>348253</v>
      </c>
      <c r="C423" s="2" t="s">
        <v>37</v>
      </c>
      <c r="D423" s="2" t="s">
        <v>13</v>
      </c>
      <c r="E423" s="3" t="s">
        <v>6</v>
      </c>
      <c r="F423" s="16">
        <f t="shared" ca="1" si="51"/>
        <v>16</v>
      </c>
      <c r="G423" s="17">
        <f t="shared" ca="1" si="52"/>
        <v>27</v>
      </c>
      <c r="H423" s="36" t="str">
        <f>IFERROR(VLOOKUP(Tabla1[[#This Row],[COD PRODUCTO]],Tabla13[#All],9,0),"C")</f>
        <v>A</v>
      </c>
      <c r="I423" s="11">
        <f t="shared" ca="1" si="54"/>
        <v>152</v>
      </c>
      <c r="J423" s="11">
        <f t="shared" ca="1" si="54"/>
        <v>565</v>
      </c>
      <c r="K423" s="11">
        <f t="shared" ca="1" si="54"/>
        <v>887</v>
      </c>
      <c r="L423" s="11">
        <f t="shared" ca="1" si="54"/>
        <v>654</v>
      </c>
      <c r="M423" s="11">
        <f t="shared" ca="1" si="54"/>
        <v>648</v>
      </c>
      <c r="N423" s="11">
        <f t="shared" ca="1" si="54"/>
        <v>616</v>
      </c>
      <c r="O423" s="11">
        <f t="shared" ca="1" si="54"/>
        <v>985</v>
      </c>
      <c r="P423" s="11">
        <f t="shared" ca="1" si="54"/>
        <v>554</v>
      </c>
      <c r="Q423" s="11">
        <f t="shared" ca="1" si="54"/>
        <v>683</v>
      </c>
      <c r="R423" s="11">
        <f t="shared" ca="1" si="54"/>
        <v>929</v>
      </c>
      <c r="S423" s="11">
        <f t="shared" ca="1" si="54"/>
        <v>241</v>
      </c>
      <c r="T423" s="11">
        <f t="shared" ca="1" si="54"/>
        <v>768</v>
      </c>
      <c r="U423" s="11">
        <f ca="1">IF($B$9=1,AVERAGE(Tabla1[[#This Row],[OCT]:[DIC]]),IF($B$9=2,AVERAGE(Tabla1[[#This Row],[JUL]:[DIC]]),AVERAGE(Tabla1[[#This Row],[ENE]:[DIC]])))</f>
        <v>646</v>
      </c>
      <c r="V423" s="11">
        <f ca="1">+Tabla1[[#This Row],[PROMEDIO VENTA (UNDS)]]/30</f>
        <v>21.533333333333335</v>
      </c>
      <c r="W423" s="11">
        <f ca="1">+Tabla1[[#This Row],[VENTA POR DÍA]]*Tabla1[[#This Row],[LEAD TIME (Días)]]</f>
        <v>581.40000000000009</v>
      </c>
      <c r="X423" s="11" t="str">
        <f>IF(Tabla1[[#This Row],[ABC]]="C","A PEDIDO","STOCK")</f>
        <v>STOCK</v>
      </c>
      <c r="Y423" s="11">
        <f ca="1">IF(Tabla1[[#This Row],[ABC]]="C",0,ROUNDUP(VLOOKUP(Tabla1[[#This Row],[ABC]],$F$11:$J$12,MATCH(Y$15,$F$10:$J$10,0),0)*Tabla1[[#This Row],[VENTA POR DÍA]],0))</f>
        <v>64</v>
      </c>
      <c r="Z423" s="11">
        <f ca="1">IF(Tabla1[[#This Row],[ABC]]="C",0,ROUNDUP(VLOOKUP(Tabla1[[#This Row],[ABC]],$F$11:$J$12,MATCH(Z$15,$F$10:$J$10,0),0)*Tabla1[[#This Row],[VENTA POR DÍA]],0))</f>
        <v>629</v>
      </c>
    </row>
    <row r="424" spans="2:26" x14ac:dyDescent="0.2">
      <c r="B424" s="2">
        <v>348264</v>
      </c>
      <c r="C424" s="2" t="s">
        <v>482</v>
      </c>
      <c r="D424" s="2" t="s">
        <v>13</v>
      </c>
      <c r="E424" s="3" t="s">
        <v>6</v>
      </c>
      <c r="F424" s="16">
        <f t="shared" ca="1" si="51"/>
        <v>17</v>
      </c>
      <c r="G424" s="17">
        <f t="shared" ca="1" si="52"/>
        <v>7</v>
      </c>
      <c r="H424" s="36" t="str">
        <f>IFERROR(VLOOKUP(Tabla1[[#This Row],[COD PRODUCTO]],Tabla13[#All],9,0),"C")</f>
        <v>C</v>
      </c>
      <c r="I424" s="11">
        <f t="shared" ca="1" si="54"/>
        <v>-69</v>
      </c>
      <c r="J424" s="11">
        <f t="shared" ca="1" si="54"/>
        <v>621</v>
      </c>
      <c r="K424" s="11">
        <f t="shared" ca="1" si="54"/>
        <v>-57</v>
      </c>
      <c r="L424" s="11">
        <f t="shared" ca="1" si="54"/>
        <v>269</v>
      </c>
      <c r="M424" s="11">
        <f t="shared" ca="1" si="54"/>
        <v>833</v>
      </c>
      <c r="N424" s="11">
        <f t="shared" ca="1" si="54"/>
        <v>900</v>
      </c>
      <c r="O424" s="11">
        <f t="shared" ca="1" si="54"/>
        <v>238</v>
      </c>
      <c r="P424" s="11">
        <f t="shared" ca="1" si="54"/>
        <v>728</v>
      </c>
      <c r="Q424" s="11">
        <f t="shared" ca="1" si="54"/>
        <v>810</v>
      </c>
      <c r="R424" s="11">
        <f t="shared" ca="1" si="54"/>
        <v>637</v>
      </c>
      <c r="S424" s="11">
        <f t="shared" ca="1" si="54"/>
        <v>33</v>
      </c>
      <c r="T424" s="11">
        <f t="shared" ca="1" si="54"/>
        <v>-95</v>
      </c>
      <c r="U424" s="11">
        <f ca="1">IF($B$9=1,AVERAGE(Tabla1[[#This Row],[OCT]:[DIC]]),IF($B$9=2,AVERAGE(Tabla1[[#This Row],[JUL]:[DIC]]),AVERAGE(Tabla1[[#This Row],[ENE]:[DIC]])))</f>
        <v>191.66666666666666</v>
      </c>
      <c r="V424" s="11">
        <f ca="1">+Tabla1[[#This Row],[PROMEDIO VENTA (UNDS)]]/30</f>
        <v>6.3888888888888884</v>
      </c>
      <c r="W424" s="11">
        <f ca="1">+Tabla1[[#This Row],[VENTA POR DÍA]]*Tabla1[[#This Row],[LEAD TIME (Días)]]</f>
        <v>44.722222222222221</v>
      </c>
      <c r="X424" s="11" t="str">
        <f>IF(Tabla1[[#This Row],[ABC]]="C","A PEDIDO","STOCK")</f>
        <v>A PEDIDO</v>
      </c>
      <c r="Y424" s="11">
        <f>IF(Tabla1[[#This Row],[ABC]]="C",0,ROUNDUP(VLOOKUP(Tabla1[[#This Row],[ABC]],$F$11:$J$12,MATCH(Y$15,$F$10:$J$10,0),0)*Tabla1[[#This Row],[VENTA POR DÍA]],0))</f>
        <v>0</v>
      </c>
      <c r="Z424" s="11">
        <f>IF(Tabla1[[#This Row],[ABC]]="C",0,ROUNDUP(VLOOKUP(Tabla1[[#This Row],[ABC]],$F$11:$J$12,MATCH(Z$15,$F$10:$J$10,0),0)*Tabla1[[#This Row],[VENTA POR DÍA]],0))</f>
        <v>0</v>
      </c>
    </row>
    <row r="425" spans="2:26" x14ac:dyDescent="0.2">
      <c r="B425" s="2">
        <v>348267</v>
      </c>
      <c r="C425" s="2" t="s">
        <v>483</v>
      </c>
      <c r="D425" s="2" t="s">
        <v>13</v>
      </c>
      <c r="E425" s="3" t="s">
        <v>6</v>
      </c>
      <c r="F425" s="16">
        <f t="shared" ca="1" si="51"/>
        <v>40</v>
      </c>
      <c r="G425" s="17">
        <f t="shared" ca="1" si="52"/>
        <v>3</v>
      </c>
      <c r="H425" s="36" t="str">
        <f>IFERROR(VLOOKUP(Tabla1[[#This Row],[COD PRODUCTO]],Tabla13[#All],9,0),"C")</f>
        <v>A</v>
      </c>
      <c r="I425" s="11">
        <f t="shared" ca="1" si="54"/>
        <v>376</v>
      </c>
      <c r="J425" s="11">
        <f t="shared" ca="1" si="54"/>
        <v>820</v>
      </c>
      <c r="K425" s="11">
        <f t="shared" ca="1" si="54"/>
        <v>121</v>
      </c>
      <c r="L425" s="11">
        <f t="shared" ca="1" si="54"/>
        <v>-47</v>
      </c>
      <c r="M425" s="11">
        <f t="shared" ca="1" si="54"/>
        <v>33</v>
      </c>
      <c r="N425" s="11">
        <f t="shared" ca="1" si="54"/>
        <v>343</v>
      </c>
      <c r="O425" s="11">
        <f t="shared" ca="1" si="54"/>
        <v>857</v>
      </c>
      <c r="P425" s="11">
        <f t="shared" ca="1" si="54"/>
        <v>161</v>
      </c>
      <c r="Q425" s="11">
        <f t="shared" ca="1" si="54"/>
        <v>920</v>
      </c>
      <c r="R425" s="11">
        <f t="shared" ca="1" si="54"/>
        <v>644</v>
      </c>
      <c r="S425" s="11">
        <f t="shared" ca="1" si="54"/>
        <v>931</v>
      </c>
      <c r="T425" s="11">
        <f t="shared" ca="1" si="54"/>
        <v>565</v>
      </c>
      <c r="U425" s="11">
        <f ca="1">IF($B$9=1,AVERAGE(Tabla1[[#This Row],[OCT]:[DIC]]),IF($B$9=2,AVERAGE(Tabla1[[#This Row],[JUL]:[DIC]]),AVERAGE(Tabla1[[#This Row],[ENE]:[DIC]])))</f>
        <v>713.33333333333337</v>
      </c>
      <c r="V425" s="11">
        <f ca="1">+Tabla1[[#This Row],[PROMEDIO VENTA (UNDS)]]/30</f>
        <v>23.777777777777779</v>
      </c>
      <c r="W425" s="11">
        <f ca="1">+Tabla1[[#This Row],[VENTA POR DÍA]]*Tabla1[[#This Row],[LEAD TIME (Días)]]</f>
        <v>71.333333333333343</v>
      </c>
      <c r="X425" s="11" t="str">
        <f>IF(Tabla1[[#This Row],[ABC]]="C","A PEDIDO","STOCK")</f>
        <v>STOCK</v>
      </c>
      <c r="Y425" s="11">
        <f ca="1">IF(Tabla1[[#This Row],[ABC]]="C",0,ROUNDUP(VLOOKUP(Tabla1[[#This Row],[ABC]],$F$11:$J$12,MATCH(Y$15,$F$10:$J$10,0),0)*Tabla1[[#This Row],[VENTA POR DÍA]],0))</f>
        <v>71</v>
      </c>
      <c r="Z425" s="11">
        <f ca="1">IF(Tabla1[[#This Row],[ABC]]="C",0,ROUNDUP(VLOOKUP(Tabla1[[#This Row],[ABC]],$F$11:$J$12,MATCH(Z$15,$F$10:$J$10,0),0)*Tabla1[[#This Row],[VENTA POR DÍA]],0))</f>
        <v>694</v>
      </c>
    </row>
    <row r="426" spans="2:26" x14ac:dyDescent="0.2">
      <c r="B426" s="2">
        <v>348251</v>
      </c>
      <c r="C426" s="2" t="s">
        <v>37</v>
      </c>
      <c r="D426" s="2" t="s">
        <v>13</v>
      </c>
      <c r="E426" s="3" t="s">
        <v>6</v>
      </c>
      <c r="F426" s="16">
        <f t="shared" ca="1" si="51"/>
        <v>25</v>
      </c>
      <c r="G426" s="17">
        <f t="shared" ca="1" si="52"/>
        <v>24</v>
      </c>
      <c r="H426" s="36" t="str">
        <f>IFERROR(VLOOKUP(Tabla1[[#This Row],[COD PRODUCTO]],Tabla13[#All],9,0),"C")</f>
        <v>B</v>
      </c>
      <c r="I426" s="11">
        <f t="shared" ref="I426:T435" ca="1" si="55">RANDBETWEEN(-100,1000)</f>
        <v>-1</v>
      </c>
      <c r="J426" s="11">
        <f t="shared" ca="1" si="55"/>
        <v>777</v>
      </c>
      <c r="K426" s="11">
        <f t="shared" ca="1" si="55"/>
        <v>366</v>
      </c>
      <c r="L426" s="11">
        <f t="shared" ca="1" si="55"/>
        <v>832</v>
      </c>
      <c r="M426" s="11">
        <f t="shared" ca="1" si="55"/>
        <v>583</v>
      </c>
      <c r="N426" s="11">
        <f t="shared" ca="1" si="55"/>
        <v>210</v>
      </c>
      <c r="O426" s="11">
        <f t="shared" ca="1" si="55"/>
        <v>739</v>
      </c>
      <c r="P426" s="11">
        <f t="shared" ca="1" si="55"/>
        <v>664</v>
      </c>
      <c r="Q426" s="11">
        <f t="shared" ca="1" si="55"/>
        <v>630</v>
      </c>
      <c r="R426" s="11">
        <f t="shared" ca="1" si="55"/>
        <v>62</v>
      </c>
      <c r="S426" s="11">
        <f t="shared" ca="1" si="55"/>
        <v>-76</v>
      </c>
      <c r="T426" s="11">
        <f t="shared" ca="1" si="55"/>
        <v>261</v>
      </c>
      <c r="U426" s="11">
        <f ca="1">IF($B$9=1,AVERAGE(Tabla1[[#This Row],[OCT]:[DIC]]),IF($B$9=2,AVERAGE(Tabla1[[#This Row],[JUL]:[DIC]]),AVERAGE(Tabla1[[#This Row],[ENE]:[DIC]])))</f>
        <v>82.333333333333329</v>
      </c>
      <c r="V426" s="11">
        <f ca="1">+Tabla1[[#This Row],[PROMEDIO VENTA (UNDS)]]/30</f>
        <v>2.7444444444444445</v>
      </c>
      <c r="W426" s="11">
        <f ca="1">+Tabla1[[#This Row],[VENTA POR DÍA]]*Tabla1[[#This Row],[LEAD TIME (Días)]]</f>
        <v>65.866666666666674</v>
      </c>
      <c r="X426" s="11" t="str">
        <f>IF(Tabla1[[#This Row],[ABC]]="C","A PEDIDO","STOCK")</f>
        <v>STOCK</v>
      </c>
      <c r="Y426" s="11">
        <f ca="1">IF(Tabla1[[#This Row],[ABC]]="C",0,ROUNDUP(VLOOKUP(Tabla1[[#This Row],[ABC]],$F$11:$J$12,MATCH(Y$15,$F$10:$J$10,0),0)*Tabla1[[#This Row],[VENTA POR DÍA]],0))</f>
        <v>26</v>
      </c>
      <c r="Z426" s="11">
        <f ca="1">IF(Tabla1[[#This Row],[ABC]]="C",0,ROUNDUP(VLOOKUP(Tabla1[[#This Row],[ABC]],$F$11:$J$12,MATCH(Z$15,$F$10:$J$10,0),0)*Tabla1[[#This Row],[VENTA POR DÍA]],0))</f>
        <v>63</v>
      </c>
    </row>
    <row r="427" spans="2:26" x14ac:dyDescent="0.2">
      <c r="B427" s="2">
        <v>364415</v>
      </c>
      <c r="C427" s="2" t="s">
        <v>88</v>
      </c>
      <c r="D427" s="2" t="s">
        <v>13</v>
      </c>
      <c r="E427" s="3" t="s">
        <v>6</v>
      </c>
      <c r="F427" s="16">
        <f t="shared" ca="1" si="51"/>
        <v>26</v>
      </c>
      <c r="G427" s="17">
        <f t="shared" ca="1" si="52"/>
        <v>9</v>
      </c>
      <c r="H427" s="36" t="str">
        <f>IFERROR(VLOOKUP(Tabla1[[#This Row],[COD PRODUCTO]],Tabla13[#All],9,0),"C")</f>
        <v>B</v>
      </c>
      <c r="I427" s="11">
        <f t="shared" ca="1" si="55"/>
        <v>645</v>
      </c>
      <c r="J427" s="11">
        <f t="shared" ca="1" si="55"/>
        <v>586</v>
      </c>
      <c r="K427" s="11">
        <f t="shared" ca="1" si="55"/>
        <v>850</v>
      </c>
      <c r="L427" s="11">
        <f t="shared" ca="1" si="55"/>
        <v>152</v>
      </c>
      <c r="M427" s="11">
        <f t="shared" ca="1" si="55"/>
        <v>395</v>
      </c>
      <c r="N427" s="11">
        <f t="shared" ca="1" si="55"/>
        <v>302</v>
      </c>
      <c r="O427" s="11">
        <f t="shared" ca="1" si="55"/>
        <v>699</v>
      </c>
      <c r="P427" s="11">
        <f t="shared" ca="1" si="55"/>
        <v>651</v>
      </c>
      <c r="Q427" s="11">
        <f t="shared" ca="1" si="55"/>
        <v>462</v>
      </c>
      <c r="R427" s="11">
        <f t="shared" ca="1" si="55"/>
        <v>302</v>
      </c>
      <c r="S427" s="11">
        <f t="shared" ca="1" si="55"/>
        <v>192</v>
      </c>
      <c r="T427" s="11">
        <f t="shared" ca="1" si="55"/>
        <v>973</v>
      </c>
      <c r="U427" s="11">
        <f ca="1">IF($B$9=1,AVERAGE(Tabla1[[#This Row],[OCT]:[DIC]]),IF($B$9=2,AVERAGE(Tabla1[[#This Row],[JUL]:[DIC]]),AVERAGE(Tabla1[[#This Row],[ENE]:[DIC]])))</f>
        <v>489</v>
      </c>
      <c r="V427" s="11">
        <f ca="1">+Tabla1[[#This Row],[PROMEDIO VENTA (UNDS)]]/30</f>
        <v>16.3</v>
      </c>
      <c r="W427" s="11">
        <f ca="1">+Tabla1[[#This Row],[VENTA POR DÍA]]*Tabla1[[#This Row],[LEAD TIME (Días)]]</f>
        <v>146.70000000000002</v>
      </c>
      <c r="X427" s="11" t="str">
        <f>IF(Tabla1[[#This Row],[ABC]]="C","A PEDIDO","STOCK")</f>
        <v>STOCK</v>
      </c>
      <c r="Y427" s="11">
        <f ca="1">IF(Tabla1[[#This Row],[ABC]]="C",0,ROUNDUP(VLOOKUP(Tabla1[[#This Row],[ABC]],$F$11:$J$12,MATCH(Y$15,$F$10:$J$10,0),0)*Tabla1[[#This Row],[VENTA POR DÍA]],0))</f>
        <v>153</v>
      </c>
      <c r="Z427" s="11">
        <f ca="1">IF(Tabla1[[#This Row],[ABC]]="C",0,ROUNDUP(VLOOKUP(Tabla1[[#This Row],[ABC]],$F$11:$J$12,MATCH(Z$15,$F$10:$J$10,0),0)*Tabla1[[#This Row],[VENTA POR DÍA]],0))</f>
        <v>372</v>
      </c>
    </row>
    <row r="428" spans="2:26" x14ac:dyDescent="0.2">
      <c r="B428" s="2">
        <v>362650</v>
      </c>
      <c r="C428" s="2" t="s">
        <v>499</v>
      </c>
      <c r="D428" s="2" t="s">
        <v>13</v>
      </c>
      <c r="E428" s="3" t="s">
        <v>6</v>
      </c>
      <c r="F428" s="16">
        <f t="shared" ca="1" si="51"/>
        <v>21</v>
      </c>
      <c r="G428" s="17">
        <f t="shared" ca="1" si="52"/>
        <v>29</v>
      </c>
      <c r="H428" s="36" t="str">
        <f>IFERROR(VLOOKUP(Tabla1[[#This Row],[COD PRODUCTO]],Tabla13[#All],9,0),"C")</f>
        <v>A</v>
      </c>
      <c r="I428" s="11">
        <f t="shared" ca="1" si="55"/>
        <v>931</v>
      </c>
      <c r="J428" s="11">
        <f t="shared" ca="1" si="55"/>
        <v>340</v>
      </c>
      <c r="K428" s="11">
        <f t="shared" ca="1" si="55"/>
        <v>996</v>
      </c>
      <c r="L428" s="11">
        <f t="shared" ca="1" si="55"/>
        <v>44</v>
      </c>
      <c r="M428" s="11">
        <f t="shared" ca="1" si="55"/>
        <v>933</v>
      </c>
      <c r="N428" s="11">
        <f t="shared" ca="1" si="55"/>
        <v>330</v>
      </c>
      <c r="O428" s="11">
        <f t="shared" ca="1" si="55"/>
        <v>617</v>
      </c>
      <c r="P428" s="11">
        <f t="shared" ca="1" si="55"/>
        <v>572</v>
      </c>
      <c r="Q428" s="11">
        <f t="shared" ca="1" si="55"/>
        <v>-99</v>
      </c>
      <c r="R428" s="11">
        <f t="shared" ca="1" si="55"/>
        <v>326</v>
      </c>
      <c r="S428" s="11">
        <f t="shared" ca="1" si="55"/>
        <v>778</v>
      </c>
      <c r="T428" s="11">
        <f t="shared" ca="1" si="55"/>
        <v>480</v>
      </c>
      <c r="U428" s="11">
        <f ca="1">IF($B$9=1,AVERAGE(Tabla1[[#This Row],[OCT]:[DIC]]),IF($B$9=2,AVERAGE(Tabla1[[#This Row],[JUL]:[DIC]]),AVERAGE(Tabla1[[#This Row],[ENE]:[DIC]])))</f>
        <v>528</v>
      </c>
      <c r="V428" s="11">
        <f ca="1">+Tabla1[[#This Row],[PROMEDIO VENTA (UNDS)]]/30</f>
        <v>17.600000000000001</v>
      </c>
      <c r="W428" s="11">
        <f ca="1">+Tabla1[[#This Row],[VENTA POR DÍA]]*Tabla1[[#This Row],[LEAD TIME (Días)]]</f>
        <v>510.40000000000003</v>
      </c>
      <c r="X428" s="11" t="str">
        <f>IF(Tabla1[[#This Row],[ABC]]="C","A PEDIDO","STOCK")</f>
        <v>STOCK</v>
      </c>
      <c r="Y428" s="11">
        <f ca="1">IF(Tabla1[[#This Row],[ABC]]="C",0,ROUNDUP(VLOOKUP(Tabla1[[#This Row],[ABC]],$F$11:$J$12,MATCH(Y$15,$F$10:$J$10,0),0)*Tabla1[[#This Row],[VENTA POR DÍA]],0))</f>
        <v>53</v>
      </c>
      <c r="Z428" s="11">
        <f ca="1">IF(Tabla1[[#This Row],[ABC]]="C",0,ROUNDUP(VLOOKUP(Tabla1[[#This Row],[ABC]],$F$11:$J$12,MATCH(Z$15,$F$10:$J$10,0),0)*Tabla1[[#This Row],[VENTA POR DÍA]],0))</f>
        <v>514</v>
      </c>
    </row>
    <row r="429" spans="2:26" x14ac:dyDescent="0.2">
      <c r="B429" s="2">
        <v>362700</v>
      </c>
      <c r="C429" s="2" t="s">
        <v>511</v>
      </c>
      <c r="D429" s="2" t="s">
        <v>13</v>
      </c>
      <c r="E429" s="3" t="s">
        <v>6</v>
      </c>
      <c r="F429" s="16">
        <f t="shared" ca="1" si="51"/>
        <v>37</v>
      </c>
      <c r="G429" s="17">
        <f t="shared" ca="1" si="52"/>
        <v>6</v>
      </c>
      <c r="H429" s="36" t="str">
        <f>IFERROR(VLOOKUP(Tabla1[[#This Row],[COD PRODUCTO]],Tabla13[#All],9,0),"C")</f>
        <v>A</v>
      </c>
      <c r="I429" s="11">
        <f t="shared" ca="1" si="55"/>
        <v>920</v>
      </c>
      <c r="J429" s="11">
        <f t="shared" ca="1" si="55"/>
        <v>14</v>
      </c>
      <c r="K429" s="11">
        <f t="shared" ca="1" si="55"/>
        <v>-56</v>
      </c>
      <c r="L429" s="11">
        <f t="shared" ca="1" si="55"/>
        <v>514</v>
      </c>
      <c r="M429" s="11">
        <f t="shared" ca="1" si="55"/>
        <v>676</v>
      </c>
      <c r="N429" s="11">
        <f t="shared" ca="1" si="55"/>
        <v>38</v>
      </c>
      <c r="O429" s="11">
        <f t="shared" ca="1" si="55"/>
        <v>558</v>
      </c>
      <c r="P429" s="11">
        <f t="shared" ca="1" si="55"/>
        <v>502</v>
      </c>
      <c r="Q429" s="11">
        <f t="shared" ca="1" si="55"/>
        <v>693</v>
      </c>
      <c r="R429" s="11">
        <f t="shared" ca="1" si="55"/>
        <v>622</v>
      </c>
      <c r="S429" s="11">
        <f t="shared" ca="1" si="55"/>
        <v>134</v>
      </c>
      <c r="T429" s="11">
        <f t="shared" ca="1" si="55"/>
        <v>200</v>
      </c>
      <c r="U429" s="11">
        <f ca="1">IF($B$9=1,AVERAGE(Tabla1[[#This Row],[OCT]:[DIC]]),IF($B$9=2,AVERAGE(Tabla1[[#This Row],[JUL]:[DIC]]),AVERAGE(Tabla1[[#This Row],[ENE]:[DIC]])))</f>
        <v>318.66666666666669</v>
      </c>
      <c r="V429" s="11">
        <f ca="1">+Tabla1[[#This Row],[PROMEDIO VENTA (UNDS)]]/30</f>
        <v>10.622222222222224</v>
      </c>
      <c r="W429" s="11">
        <f ca="1">+Tabla1[[#This Row],[VENTA POR DÍA]]*Tabla1[[#This Row],[LEAD TIME (Días)]]</f>
        <v>63.733333333333341</v>
      </c>
      <c r="X429" s="11" t="str">
        <f>IF(Tabla1[[#This Row],[ABC]]="C","A PEDIDO","STOCK")</f>
        <v>STOCK</v>
      </c>
      <c r="Y429" s="11">
        <f ca="1">IF(Tabla1[[#This Row],[ABC]]="C",0,ROUNDUP(VLOOKUP(Tabla1[[#This Row],[ABC]],$F$11:$J$12,MATCH(Y$15,$F$10:$J$10,0),0)*Tabla1[[#This Row],[VENTA POR DÍA]],0))</f>
        <v>32</v>
      </c>
      <c r="Z429" s="11">
        <f ca="1">IF(Tabla1[[#This Row],[ABC]]="C",0,ROUNDUP(VLOOKUP(Tabla1[[#This Row],[ABC]],$F$11:$J$12,MATCH(Z$15,$F$10:$J$10,0),0)*Tabla1[[#This Row],[VENTA POR DÍA]],0))</f>
        <v>310</v>
      </c>
    </row>
    <row r="430" spans="2:26" x14ac:dyDescent="0.2">
      <c r="B430" s="2">
        <v>348449</v>
      </c>
      <c r="C430" s="2" t="s">
        <v>517</v>
      </c>
      <c r="D430" s="2" t="s">
        <v>13</v>
      </c>
      <c r="E430" s="3" t="s">
        <v>6</v>
      </c>
      <c r="F430" s="16">
        <f t="shared" ca="1" si="51"/>
        <v>31</v>
      </c>
      <c r="G430" s="17">
        <f t="shared" ca="1" si="52"/>
        <v>15</v>
      </c>
      <c r="H430" s="36" t="str">
        <f>IFERROR(VLOOKUP(Tabla1[[#This Row],[COD PRODUCTO]],Tabla13[#All],9,0),"C")</f>
        <v>C</v>
      </c>
      <c r="I430" s="11">
        <f t="shared" ca="1" si="55"/>
        <v>336</v>
      </c>
      <c r="J430" s="11">
        <f t="shared" ca="1" si="55"/>
        <v>874</v>
      </c>
      <c r="K430" s="11">
        <f t="shared" ca="1" si="55"/>
        <v>81</v>
      </c>
      <c r="L430" s="11">
        <f t="shared" ca="1" si="55"/>
        <v>981</v>
      </c>
      <c r="M430" s="11">
        <f t="shared" ca="1" si="55"/>
        <v>97</v>
      </c>
      <c r="N430" s="11">
        <f t="shared" ca="1" si="55"/>
        <v>-54</v>
      </c>
      <c r="O430" s="11">
        <f t="shared" ca="1" si="55"/>
        <v>134</v>
      </c>
      <c r="P430" s="11">
        <f t="shared" ca="1" si="55"/>
        <v>199</v>
      </c>
      <c r="Q430" s="11">
        <f t="shared" ca="1" si="55"/>
        <v>717</v>
      </c>
      <c r="R430" s="11">
        <f t="shared" ca="1" si="55"/>
        <v>556</v>
      </c>
      <c r="S430" s="11">
        <f t="shared" ca="1" si="55"/>
        <v>122</v>
      </c>
      <c r="T430" s="11">
        <f t="shared" ca="1" si="55"/>
        <v>241</v>
      </c>
      <c r="U430" s="11">
        <f ca="1">IF($B$9=1,AVERAGE(Tabla1[[#This Row],[OCT]:[DIC]]),IF($B$9=2,AVERAGE(Tabla1[[#This Row],[JUL]:[DIC]]),AVERAGE(Tabla1[[#This Row],[ENE]:[DIC]])))</f>
        <v>306.33333333333331</v>
      </c>
      <c r="V430" s="11">
        <f ca="1">+Tabla1[[#This Row],[PROMEDIO VENTA (UNDS)]]/30</f>
        <v>10.21111111111111</v>
      </c>
      <c r="W430" s="11">
        <f ca="1">+Tabla1[[#This Row],[VENTA POR DÍA]]*Tabla1[[#This Row],[LEAD TIME (Días)]]</f>
        <v>153.16666666666666</v>
      </c>
      <c r="X430" s="11" t="str">
        <f>IF(Tabla1[[#This Row],[ABC]]="C","A PEDIDO","STOCK")</f>
        <v>A PEDIDO</v>
      </c>
      <c r="Y430" s="11">
        <f>IF(Tabla1[[#This Row],[ABC]]="C",0,ROUNDUP(VLOOKUP(Tabla1[[#This Row],[ABC]],$F$11:$J$12,MATCH(Y$15,$F$10:$J$10,0),0)*Tabla1[[#This Row],[VENTA POR DÍA]],0))</f>
        <v>0</v>
      </c>
      <c r="Z430" s="11">
        <f>IF(Tabla1[[#This Row],[ABC]]="C",0,ROUNDUP(VLOOKUP(Tabla1[[#This Row],[ABC]],$F$11:$J$12,MATCH(Z$15,$F$10:$J$10,0),0)*Tabla1[[#This Row],[VENTA POR DÍA]],0))</f>
        <v>0</v>
      </c>
    </row>
    <row r="431" spans="2:26" x14ac:dyDescent="0.2">
      <c r="B431" s="2">
        <v>348121</v>
      </c>
      <c r="C431" s="2" t="s">
        <v>530</v>
      </c>
      <c r="D431" s="2" t="s">
        <v>13</v>
      </c>
      <c r="E431" s="3" t="s">
        <v>6</v>
      </c>
      <c r="F431" s="16">
        <f t="shared" ca="1" si="51"/>
        <v>26</v>
      </c>
      <c r="G431" s="17">
        <f t="shared" ca="1" si="52"/>
        <v>28</v>
      </c>
      <c r="H431" s="36" t="str">
        <f>IFERROR(VLOOKUP(Tabla1[[#This Row],[COD PRODUCTO]],Tabla13[#All],9,0),"C")</f>
        <v>A</v>
      </c>
      <c r="I431" s="11">
        <f t="shared" ca="1" si="55"/>
        <v>507</v>
      </c>
      <c r="J431" s="11">
        <f t="shared" ca="1" si="55"/>
        <v>164</v>
      </c>
      <c r="K431" s="11">
        <f t="shared" ca="1" si="55"/>
        <v>985</v>
      </c>
      <c r="L431" s="11">
        <f t="shared" ca="1" si="55"/>
        <v>797</v>
      </c>
      <c r="M431" s="11">
        <f t="shared" ca="1" si="55"/>
        <v>999</v>
      </c>
      <c r="N431" s="11">
        <f t="shared" ca="1" si="55"/>
        <v>138</v>
      </c>
      <c r="O431" s="11">
        <f t="shared" ca="1" si="55"/>
        <v>497</v>
      </c>
      <c r="P431" s="11">
        <f t="shared" ca="1" si="55"/>
        <v>723</v>
      </c>
      <c r="Q431" s="11">
        <f t="shared" ca="1" si="55"/>
        <v>601</v>
      </c>
      <c r="R431" s="11">
        <f t="shared" ca="1" si="55"/>
        <v>958</v>
      </c>
      <c r="S431" s="11">
        <f t="shared" ca="1" si="55"/>
        <v>-41</v>
      </c>
      <c r="T431" s="11">
        <f t="shared" ca="1" si="55"/>
        <v>250</v>
      </c>
      <c r="U431" s="11">
        <f ca="1">IF($B$9=1,AVERAGE(Tabla1[[#This Row],[OCT]:[DIC]]),IF($B$9=2,AVERAGE(Tabla1[[#This Row],[JUL]:[DIC]]),AVERAGE(Tabla1[[#This Row],[ENE]:[DIC]])))</f>
        <v>389</v>
      </c>
      <c r="V431" s="11">
        <f ca="1">+Tabla1[[#This Row],[PROMEDIO VENTA (UNDS)]]/30</f>
        <v>12.966666666666667</v>
      </c>
      <c r="W431" s="11">
        <f ca="1">+Tabla1[[#This Row],[VENTA POR DÍA]]*Tabla1[[#This Row],[LEAD TIME (Días)]]</f>
        <v>363.06666666666666</v>
      </c>
      <c r="X431" s="11" t="str">
        <f>IF(Tabla1[[#This Row],[ABC]]="C","A PEDIDO","STOCK")</f>
        <v>STOCK</v>
      </c>
      <c r="Y431" s="11">
        <f ca="1">IF(Tabla1[[#This Row],[ABC]]="C",0,ROUNDUP(VLOOKUP(Tabla1[[#This Row],[ABC]],$F$11:$J$12,MATCH(Y$15,$F$10:$J$10,0),0)*Tabla1[[#This Row],[VENTA POR DÍA]],0))</f>
        <v>39</v>
      </c>
      <c r="Z431" s="11">
        <f ca="1">IF(Tabla1[[#This Row],[ABC]]="C",0,ROUNDUP(VLOOKUP(Tabla1[[#This Row],[ABC]],$F$11:$J$12,MATCH(Z$15,$F$10:$J$10,0),0)*Tabla1[[#This Row],[VENTA POR DÍA]],0))</f>
        <v>379</v>
      </c>
    </row>
    <row r="432" spans="2:26" x14ac:dyDescent="0.2">
      <c r="B432" s="2">
        <v>353564</v>
      </c>
      <c r="C432" s="2" t="s">
        <v>532</v>
      </c>
      <c r="D432" s="2" t="s">
        <v>13</v>
      </c>
      <c r="E432" s="3" t="s">
        <v>6</v>
      </c>
      <c r="F432" s="16">
        <f t="shared" ca="1" si="51"/>
        <v>15</v>
      </c>
      <c r="G432" s="17">
        <f t="shared" ca="1" si="52"/>
        <v>3</v>
      </c>
      <c r="H432" s="36" t="str">
        <f>IFERROR(VLOOKUP(Tabla1[[#This Row],[COD PRODUCTO]],Tabla13[#All],9,0),"C")</f>
        <v>A</v>
      </c>
      <c r="I432" s="11">
        <f t="shared" ca="1" si="55"/>
        <v>398</v>
      </c>
      <c r="J432" s="11">
        <f t="shared" ca="1" si="55"/>
        <v>954</v>
      </c>
      <c r="K432" s="11">
        <f t="shared" ca="1" si="55"/>
        <v>811</v>
      </c>
      <c r="L432" s="11">
        <f t="shared" ca="1" si="55"/>
        <v>-53</v>
      </c>
      <c r="M432" s="11">
        <f t="shared" ca="1" si="55"/>
        <v>-32</v>
      </c>
      <c r="N432" s="11">
        <f t="shared" ca="1" si="55"/>
        <v>315</v>
      </c>
      <c r="O432" s="11">
        <f t="shared" ca="1" si="55"/>
        <v>117</v>
      </c>
      <c r="P432" s="11">
        <f t="shared" ca="1" si="55"/>
        <v>930</v>
      </c>
      <c r="Q432" s="11">
        <f t="shared" ca="1" si="55"/>
        <v>547</v>
      </c>
      <c r="R432" s="11">
        <f t="shared" ca="1" si="55"/>
        <v>787</v>
      </c>
      <c r="S432" s="11">
        <f t="shared" ca="1" si="55"/>
        <v>-70</v>
      </c>
      <c r="T432" s="11">
        <f t="shared" ca="1" si="55"/>
        <v>974</v>
      </c>
      <c r="U432" s="11">
        <f ca="1">IF($B$9=1,AVERAGE(Tabla1[[#This Row],[OCT]:[DIC]]),IF($B$9=2,AVERAGE(Tabla1[[#This Row],[JUL]:[DIC]]),AVERAGE(Tabla1[[#This Row],[ENE]:[DIC]])))</f>
        <v>563.66666666666663</v>
      </c>
      <c r="V432" s="11">
        <f ca="1">+Tabla1[[#This Row],[PROMEDIO VENTA (UNDS)]]/30</f>
        <v>18.788888888888888</v>
      </c>
      <c r="W432" s="11">
        <f ca="1">+Tabla1[[#This Row],[VENTA POR DÍA]]*Tabla1[[#This Row],[LEAD TIME (Días)]]</f>
        <v>56.36666666666666</v>
      </c>
      <c r="X432" s="11" t="str">
        <f>IF(Tabla1[[#This Row],[ABC]]="C","A PEDIDO","STOCK")</f>
        <v>STOCK</v>
      </c>
      <c r="Y432" s="11">
        <f ca="1">IF(Tabla1[[#This Row],[ABC]]="C",0,ROUNDUP(VLOOKUP(Tabla1[[#This Row],[ABC]],$F$11:$J$12,MATCH(Y$15,$F$10:$J$10,0),0)*Tabla1[[#This Row],[VENTA POR DÍA]],0))</f>
        <v>56</v>
      </c>
      <c r="Z432" s="11">
        <f ca="1">IF(Tabla1[[#This Row],[ABC]]="C",0,ROUNDUP(VLOOKUP(Tabla1[[#This Row],[ABC]],$F$11:$J$12,MATCH(Z$15,$F$10:$J$10,0),0)*Tabla1[[#This Row],[VENTA POR DÍA]],0))</f>
        <v>549</v>
      </c>
    </row>
    <row r="433" spans="2:26" x14ac:dyDescent="0.2">
      <c r="B433" s="2">
        <v>348247</v>
      </c>
      <c r="C433" s="2" t="s">
        <v>214</v>
      </c>
      <c r="D433" s="2" t="s">
        <v>13</v>
      </c>
      <c r="E433" s="3" t="s">
        <v>6</v>
      </c>
      <c r="F433" s="16">
        <f t="shared" ca="1" si="51"/>
        <v>28</v>
      </c>
      <c r="G433" s="17">
        <f t="shared" ca="1" si="52"/>
        <v>17</v>
      </c>
      <c r="H433" s="36" t="str">
        <f>IFERROR(VLOOKUP(Tabla1[[#This Row],[COD PRODUCTO]],Tabla13[#All],9,0),"C")</f>
        <v>C</v>
      </c>
      <c r="I433" s="11">
        <f t="shared" ca="1" si="55"/>
        <v>740</v>
      </c>
      <c r="J433" s="11">
        <f t="shared" ca="1" si="55"/>
        <v>728</v>
      </c>
      <c r="K433" s="11">
        <f t="shared" ca="1" si="55"/>
        <v>192</v>
      </c>
      <c r="L433" s="11">
        <f t="shared" ca="1" si="55"/>
        <v>128</v>
      </c>
      <c r="M433" s="11">
        <f t="shared" ca="1" si="55"/>
        <v>947</v>
      </c>
      <c r="N433" s="11">
        <f t="shared" ca="1" si="55"/>
        <v>760</v>
      </c>
      <c r="O433" s="11">
        <f t="shared" ca="1" si="55"/>
        <v>-70</v>
      </c>
      <c r="P433" s="11">
        <f t="shared" ca="1" si="55"/>
        <v>789</v>
      </c>
      <c r="Q433" s="11">
        <f t="shared" ca="1" si="55"/>
        <v>52</v>
      </c>
      <c r="R433" s="11">
        <f t="shared" ca="1" si="55"/>
        <v>336</v>
      </c>
      <c r="S433" s="11">
        <f t="shared" ca="1" si="55"/>
        <v>832</v>
      </c>
      <c r="T433" s="11">
        <f t="shared" ca="1" si="55"/>
        <v>325</v>
      </c>
      <c r="U433" s="11">
        <f ca="1">IF($B$9=1,AVERAGE(Tabla1[[#This Row],[OCT]:[DIC]]),IF($B$9=2,AVERAGE(Tabla1[[#This Row],[JUL]:[DIC]]),AVERAGE(Tabla1[[#This Row],[ENE]:[DIC]])))</f>
        <v>497.66666666666669</v>
      </c>
      <c r="V433" s="11">
        <f ca="1">+Tabla1[[#This Row],[PROMEDIO VENTA (UNDS)]]/30</f>
        <v>16.588888888888889</v>
      </c>
      <c r="W433" s="11">
        <f ca="1">+Tabla1[[#This Row],[VENTA POR DÍA]]*Tabla1[[#This Row],[LEAD TIME (Días)]]</f>
        <v>282.01111111111112</v>
      </c>
      <c r="X433" s="11" t="str">
        <f>IF(Tabla1[[#This Row],[ABC]]="C","A PEDIDO","STOCK")</f>
        <v>A PEDIDO</v>
      </c>
      <c r="Y433" s="11">
        <f>IF(Tabla1[[#This Row],[ABC]]="C",0,ROUNDUP(VLOOKUP(Tabla1[[#This Row],[ABC]],$F$11:$J$12,MATCH(Y$15,$F$10:$J$10,0),0)*Tabla1[[#This Row],[VENTA POR DÍA]],0))</f>
        <v>0</v>
      </c>
      <c r="Z433" s="11">
        <f>IF(Tabla1[[#This Row],[ABC]]="C",0,ROUNDUP(VLOOKUP(Tabla1[[#This Row],[ABC]],$F$11:$J$12,MATCH(Z$15,$F$10:$J$10,0),0)*Tabla1[[#This Row],[VENTA POR DÍA]],0))</f>
        <v>0</v>
      </c>
    </row>
    <row r="434" spans="2:26" x14ac:dyDescent="0.2">
      <c r="B434" s="2">
        <v>348248</v>
      </c>
      <c r="C434" s="2" t="s">
        <v>214</v>
      </c>
      <c r="D434" s="2" t="s">
        <v>13</v>
      </c>
      <c r="E434" s="3" t="s">
        <v>6</v>
      </c>
      <c r="F434" s="16">
        <f t="shared" ca="1" si="51"/>
        <v>31</v>
      </c>
      <c r="G434" s="17">
        <f t="shared" ca="1" si="52"/>
        <v>16</v>
      </c>
      <c r="H434" s="36" t="str">
        <f>IFERROR(VLOOKUP(Tabla1[[#This Row],[COD PRODUCTO]],Tabla13[#All],9,0),"C")</f>
        <v>C</v>
      </c>
      <c r="I434" s="11">
        <f t="shared" ca="1" si="55"/>
        <v>816</v>
      </c>
      <c r="J434" s="11">
        <f t="shared" ca="1" si="55"/>
        <v>592</v>
      </c>
      <c r="K434" s="11">
        <f t="shared" ca="1" si="55"/>
        <v>338</v>
      </c>
      <c r="L434" s="11">
        <f t="shared" ca="1" si="55"/>
        <v>954</v>
      </c>
      <c r="M434" s="11">
        <f t="shared" ca="1" si="55"/>
        <v>623</v>
      </c>
      <c r="N434" s="11">
        <f t="shared" ca="1" si="55"/>
        <v>880</v>
      </c>
      <c r="O434" s="11">
        <f t="shared" ca="1" si="55"/>
        <v>991</v>
      </c>
      <c r="P434" s="11">
        <f t="shared" ca="1" si="55"/>
        <v>967</v>
      </c>
      <c r="Q434" s="11">
        <f t="shared" ca="1" si="55"/>
        <v>307</v>
      </c>
      <c r="R434" s="11">
        <f t="shared" ca="1" si="55"/>
        <v>89</v>
      </c>
      <c r="S434" s="11">
        <f t="shared" ca="1" si="55"/>
        <v>526</v>
      </c>
      <c r="T434" s="11">
        <f t="shared" ca="1" si="55"/>
        <v>696</v>
      </c>
      <c r="U434" s="11">
        <f ca="1">IF($B$9=1,AVERAGE(Tabla1[[#This Row],[OCT]:[DIC]]),IF($B$9=2,AVERAGE(Tabla1[[#This Row],[JUL]:[DIC]]),AVERAGE(Tabla1[[#This Row],[ENE]:[DIC]])))</f>
        <v>437</v>
      </c>
      <c r="V434" s="11">
        <f ca="1">+Tabla1[[#This Row],[PROMEDIO VENTA (UNDS)]]/30</f>
        <v>14.566666666666666</v>
      </c>
      <c r="W434" s="11">
        <f ca="1">+Tabla1[[#This Row],[VENTA POR DÍA]]*Tabla1[[#This Row],[LEAD TIME (Días)]]</f>
        <v>233.06666666666666</v>
      </c>
      <c r="X434" s="11" t="str">
        <f>IF(Tabla1[[#This Row],[ABC]]="C","A PEDIDO","STOCK")</f>
        <v>A PEDIDO</v>
      </c>
      <c r="Y434" s="11">
        <f>IF(Tabla1[[#This Row],[ABC]]="C",0,ROUNDUP(VLOOKUP(Tabla1[[#This Row],[ABC]],$F$11:$J$12,MATCH(Y$15,$F$10:$J$10,0),0)*Tabla1[[#This Row],[VENTA POR DÍA]],0))</f>
        <v>0</v>
      </c>
      <c r="Z434" s="11">
        <f>IF(Tabla1[[#This Row],[ABC]]="C",0,ROUNDUP(VLOOKUP(Tabla1[[#This Row],[ABC]],$F$11:$J$12,MATCH(Z$15,$F$10:$J$10,0),0)*Tabla1[[#This Row],[VENTA POR DÍA]],0))</f>
        <v>0</v>
      </c>
    </row>
    <row r="435" spans="2:26" x14ac:dyDescent="0.2">
      <c r="B435" s="2">
        <v>348115</v>
      </c>
      <c r="C435" s="2" t="s">
        <v>532</v>
      </c>
      <c r="D435" s="2" t="s">
        <v>13</v>
      </c>
      <c r="E435" s="3" t="s">
        <v>6</v>
      </c>
      <c r="F435" s="16">
        <f t="shared" ca="1" si="51"/>
        <v>38</v>
      </c>
      <c r="G435" s="17">
        <f t="shared" ca="1" si="52"/>
        <v>13</v>
      </c>
      <c r="H435" s="36" t="str">
        <f>IFERROR(VLOOKUP(Tabla1[[#This Row],[COD PRODUCTO]],Tabla13[#All],9,0),"C")</f>
        <v>C</v>
      </c>
      <c r="I435" s="11">
        <f t="shared" ca="1" si="55"/>
        <v>26</v>
      </c>
      <c r="J435" s="11">
        <f t="shared" ca="1" si="55"/>
        <v>147</v>
      </c>
      <c r="K435" s="11">
        <f t="shared" ca="1" si="55"/>
        <v>523</v>
      </c>
      <c r="L435" s="11">
        <f t="shared" ca="1" si="55"/>
        <v>783</v>
      </c>
      <c r="M435" s="11">
        <f t="shared" ca="1" si="55"/>
        <v>479</v>
      </c>
      <c r="N435" s="11">
        <f t="shared" ca="1" si="55"/>
        <v>922</v>
      </c>
      <c r="O435" s="11">
        <f t="shared" ca="1" si="55"/>
        <v>210</v>
      </c>
      <c r="P435" s="11">
        <f t="shared" ca="1" si="55"/>
        <v>998</v>
      </c>
      <c r="Q435" s="11">
        <f t="shared" ca="1" si="55"/>
        <v>17</v>
      </c>
      <c r="R435" s="11">
        <f t="shared" ca="1" si="55"/>
        <v>431</v>
      </c>
      <c r="S435" s="11">
        <f t="shared" ca="1" si="55"/>
        <v>242</v>
      </c>
      <c r="T435" s="11">
        <f t="shared" ca="1" si="55"/>
        <v>293</v>
      </c>
      <c r="U435" s="11">
        <f ca="1">IF($B$9=1,AVERAGE(Tabla1[[#This Row],[OCT]:[DIC]]),IF($B$9=2,AVERAGE(Tabla1[[#This Row],[JUL]:[DIC]]),AVERAGE(Tabla1[[#This Row],[ENE]:[DIC]])))</f>
        <v>322</v>
      </c>
      <c r="V435" s="11">
        <f ca="1">+Tabla1[[#This Row],[PROMEDIO VENTA (UNDS)]]/30</f>
        <v>10.733333333333333</v>
      </c>
      <c r="W435" s="11">
        <f ca="1">+Tabla1[[#This Row],[VENTA POR DÍA]]*Tabla1[[#This Row],[LEAD TIME (Días)]]</f>
        <v>139.53333333333333</v>
      </c>
      <c r="X435" s="11" t="str">
        <f>IF(Tabla1[[#This Row],[ABC]]="C","A PEDIDO","STOCK")</f>
        <v>A PEDIDO</v>
      </c>
      <c r="Y435" s="11">
        <f>IF(Tabla1[[#This Row],[ABC]]="C",0,ROUNDUP(VLOOKUP(Tabla1[[#This Row],[ABC]],$F$11:$J$12,MATCH(Y$15,$F$10:$J$10,0),0)*Tabla1[[#This Row],[VENTA POR DÍA]],0))</f>
        <v>0</v>
      </c>
      <c r="Z435" s="11">
        <f>IF(Tabla1[[#This Row],[ABC]]="C",0,ROUNDUP(VLOOKUP(Tabla1[[#This Row],[ABC]],$F$11:$J$12,MATCH(Z$15,$F$10:$J$10,0),0)*Tabla1[[#This Row],[VENTA POR DÍA]],0))</f>
        <v>0</v>
      </c>
    </row>
    <row r="436" spans="2:26" x14ac:dyDescent="0.2">
      <c r="B436" s="2">
        <v>347999</v>
      </c>
      <c r="C436" s="2" t="s">
        <v>304</v>
      </c>
      <c r="D436" s="2" t="s">
        <v>13</v>
      </c>
      <c r="E436" s="3" t="s">
        <v>6</v>
      </c>
      <c r="F436" s="16">
        <f t="shared" ca="1" si="51"/>
        <v>43</v>
      </c>
      <c r="G436" s="17">
        <f t="shared" ca="1" si="52"/>
        <v>16</v>
      </c>
      <c r="H436" s="36" t="str">
        <f>IFERROR(VLOOKUP(Tabla1[[#This Row],[COD PRODUCTO]],Tabla13[#All],9,0),"C")</f>
        <v>C</v>
      </c>
      <c r="I436" s="11">
        <f t="shared" ref="I436:T445" ca="1" si="56">RANDBETWEEN(-100,1000)</f>
        <v>920</v>
      </c>
      <c r="J436" s="11">
        <f t="shared" ca="1" si="56"/>
        <v>475</v>
      </c>
      <c r="K436" s="11">
        <f t="shared" ca="1" si="56"/>
        <v>796</v>
      </c>
      <c r="L436" s="11">
        <f t="shared" ca="1" si="56"/>
        <v>389</v>
      </c>
      <c r="M436" s="11">
        <f t="shared" ca="1" si="56"/>
        <v>82</v>
      </c>
      <c r="N436" s="11">
        <f t="shared" ca="1" si="56"/>
        <v>273</v>
      </c>
      <c r="O436" s="11">
        <f t="shared" ca="1" si="56"/>
        <v>714</v>
      </c>
      <c r="P436" s="11">
        <f t="shared" ca="1" si="56"/>
        <v>439</v>
      </c>
      <c r="Q436" s="11">
        <f t="shared" ca="1" si="56"/>
        <v>565</v>
      </c>
      <c r="R436" s="11">
        <f t="shared" ca="1" si="56"/>
        <v>415</v>
      </c>
      <c r="S436" s="11">
        <f t="shared" ca="1" si="56"/>
        <v>784</v>
      </c>
      <c r="T436" s="11">
        <f t="shared" ca="1" si="56"/>
        <v>968</v>
      </c>
      <c r="U436" s="11">
        <f ca="1">IF($B$9=1,AVERAGE(Tabla1[[#This Row],[OCT]:[DIC]]),IF($B$9=2,AVERAGE(Tabla1[[#This Row],[JUL]:[DIC]]),AVERAGE(Tabla1[[#This Row],[ENE]:[DIC]])))</f>
        <v>722.33333333333337</v>
      </c>
      <c r="V436" s="11">
        <f ca="1">+Tabla1[[#This Row],[PROMEDIO VENTA (UNDS)]]/30</f>
        <v>24.077777777777779</v>
      </c>
      <c r="W436" s="11">
        <f ca="1">+Tabla1[[#This Row],[VENTA POR DÍA]]*Tabla1[[#This Row],[LEAD TIME (Días)]]</f>
        <v>385.24444444444447</v>
      </c>
      <c r="X436" s="11" t="str">
        <f>IF(Tabla1[[#This Row],[ABC]]="C","A PEDIDO","STOCK")</f>
        <v>A PEDIDO</v>
      </c>
      <c r="Y436" s="11">
        <f>IF(Tabla1[[#This Row],[ABC]]="C",0,ROUNDUP(VLOOKUP(Tabla1[[#This Row],[ABC]],$F$11:$J$12,MATCH(Y$15,$F$10:$J$10,0),0)*Tabla1[[#This Row],[VENTA POR DÍA]],0))</f>
        <v>0</v>
      </c>
      <c r="Z436" s="11">
        <f>IF(Tabla1[[#This Row],[ABC]]="C",0,ROUNDUP(VLOOKUP(Tabla1[[#This Row],[ABC]],$F$11:$J$12,MATCH(Z$15,$F$10:$J$10,0),0)*Tabla1[[#This Row],[VENTA POR DÍA]],0))</f>
        <v>0</v>
      </c>
    </row>
    <row r="437" spans="2:26" x14ac:dyDescent="0.2">
      <c r="B437" s="2">
        <v>348254</v>
      </c>
      <c r="C437" s="2" t="s">
        <v>568</v>
      </c>
      <c r="D437" s="2" t="s">
        <v>13</v>
      </c>
      <c r="E437" s="3" t="s">
        <v>6</v>
      </c>
      <c r="F437" s="16">
        <f t="shared" ca="1" si="51"/>
        <v>35</v>
      </c>
      <c r="G437" s="17">
        <f t="shared" ca="1" si="52"/>
        <v>26</v>
      </c>
      <c r="H437" s="36" t="str">
        <f>IFERROR(VLOOKUP(Tabla1[[#This Row],[COD PRODUCTO]],Tabla13[#All],9,0),"C")</f>
        <v>A</v>
      </c>
      <c r="I437" s="11">
        <f t="shared" ca="1" si="56"/>
        <v>746</v>
      </c>
      <c r="J437" s="11">
        <f t="shared" ca="1" si="56"/>
        <v>172</v>
      </c>
      <c r="K437" s="11">
        <f t="shared" ca="1" si="56"/>
        <v>176</v>
      </c>
      <c r="L437" s="11">
        <f t="shared" ca="1" si="56"/>
        <v>399</v>
      </c>
      <c r="M437" s="11">
        <f t="shared" ca="1" si="56"/>
        <v>644</v>
      </c>
      <c r="N437" s="11">
        <f t="shared" ca="1" si="56"/>
        <v>683</v>
      </c>
      <c r="O437" s="11">
        <f t="shared" ca="1" si="56"/>
        <v>287</v>
      </c>
      <c r="P437" s="11">
        <f t="shared" ca="1" si="56"/>
        <v>224</v>
      </c>
      <c r="Q437" s="11">
        <f t="shared" ca="1" si="56"/>
        <v>9</v>
      </c>
      <c r="R437" s="11">
        <f t="shared" ca="1" si="56"/>
        <v>70</v>
      </c>
      <c r="S437" s="11">
        <f t="shared" ca="1" si="56"/>
        <v>433</v>
      </c>
      <c r="T437" s="11">
        <f t="shared" ca="1" si="56"/>
        <v>653</v>
      </c>
      <c r="U437" s="11">
        <f ca="1">IF($B$9=1,AVERAGE(Tabla1[[#This Row],[OCT]:[DIC]]),IF($B$9=2,AVERAGE(Tabla1[[#This Row],[JUL]:[DIC]]),AVERAGE(Tabla1[[#This Row],[ENE]:[DIC]])))</f>
        <v>385.33333333333331</v>
      </c>
      <c r="V437" s="11">
        <f ca="1">+Tabla1[[#This Row],[PROMEDIO VENTA (UNDS)]]/30</f>
        <v>12.844444444444443</v>
      </c>
      <c r="W437" s="11">
        <f ca="1">+Tabla1[[#This Row],[VENTA POR DÍA]]*Tabla1[[#This Row],[LEAD TIME (Días)]]</f>
        <v>333.95555555555552</v>
      </c>
      <c r="X437" s="11" t="str">
        <f>IF(Tabla1[[#This Row],[ABC]]="C","A PEDIDO","STOCK")</f>
        <v>STOCK</v>
      </c>
      <c r="Y437" s="11">
        <f ca="1">IF(Tabla1[[#This Row],[ABC]]="C",0,ROUNDUP(VLOOKUP(Tabla1[[#This Row],[ABC]],$F$11:$J$12,MATCH(Y$15,$F$10:$J$10,0),0)*Tabla1[[#This Row],[VENTA POR DÍA]],0))</f>
        <v>39</v>
      </c>
      <c r="Z437" s="11">
        <f ca="1">IF(Tabla1[[#This Row],[ABC]]="C",0,ROUNDUP(VLOOKUP(Tabla1[[#This Row],[ABC]],$F$11:$J$12,MATCH(Z$15,$F$10:$J$10,0),0)*Tabla1[[#This Row],[VENTA POR DÍA]],0))</f>
        <v>375</v>
      </c>
    </row>
    <row r="438" spans="2:26" x14ac:dyDescent="0.2">
      <c r="B438" s="2">
        <v>348261</v>
      </c>
      <c r="C438" s="2" t="s">
        <v>574</v>
      </c>
      <c r="D438" s="2" t="s">
        <v>13</v>
      </c>
      <c r="E438" s="3" t="s">
        <v>6</v>
      </c>
      <c r="F438" s="16">
        <f t="shared" ca="1" si="51"/>
        <v>28</v>
      </c>
      <c r="G438" s="17">
        <f t="shared" ca="1" si="52"/>
        <v>13</v>
      </c>
      <c r="H438" s="36" t="str">
        <f>IFERROR(VLOOKUP(Tabla1[[#This Row],[COD PRODUCTO]],Tabla13[#All],9,0),"C")</f>
        <v>A</v>
      </c>
      <c r="I438" s="11">
        <f t="shared" ca="1" si="56"/>
        <v>677</v>
      </c>
      <c r="J438" s="11">
        <f t="shared" ca="1" si="56"/>
        <v>604</v>
      </c>
      <c r="K438" s="11">
        <f t="shared" ca="1" si="56"/>
        <v>830</v>
      </c>
      <c r="L438" s="11">
        <f t="shared" ca="1" si="56"/>
        <v>908</v>
      </c>
      <c r="M438" s="11">
        <f t="shared" ca="1" si="56"/>
        <v>963</v>
      </c>
      <c r="N438" s="11">
        <f t="shared" ca="1" si="56"/>
        <v>367</v>
      </c>
      <c r="O438" s="11">
        <f t="shared" ca="1" si="56"/>
        <v>912</v>
      </c>
      <c r="P438" s="11">
        <f t="shared" ca="1" si="56"/>
        <v>78</v>
      </c>
      <c r="Q438" s="11">
        <f t="shared" ca="1" si="56"/>
        <v>49</v>
      </c>
      <c r="R438" s="11">
        <f t="shared" ca="1" si="56"/>
        <v>859</v>
      </c>
      <c r="S438" s="11">
        <f t="shared" ca="1" si="56"/>
        <v>196</v>
      </c>
      <c r="T438" s="11">
        <f t="shared" ca="1" si="56"/>
        <v>736</v>
      </c>
      <c r="U438" s="11">
        <f ca="1">IF($B$9=1,AVERAGE(Tabla1[[#This Row],[OCT]:[DIC]]),IF($B$9=2,AVERAGE(Tabla1[[#This Row],[JUL]:[DIC]]),AVERAGE(Tabla1[[#This Row],[ENE]:[DIC]])))</f>
        <v>597</v>
      </c>
      <c r="V438" s="11">
        <f ca="1">+Tabla1[[#This Row],[PROMEDIO VENTA (UNDS)]]/30</f>
        <v>19.899999999999999</v>
      </c>
      <c r="W438" s="11">
        <f ca="1">+Tabla1[[#This Row],[VENTA POR DÍA]]*Tabla1[[#This Row],[LEAD TIME (Días)]]</f>
        <v>258.7</v>
      </c>
      <c r="X438" s="11" t="str">
        <f>IF(Tabla1[[#This Row],[ABC]]="C","A PEDIDO","STOCK")</f>
        <v>STOCK</v>
      </c>
      <c r="Y438" s="11">
        <f ca="1">IF(Tabla1[[#This Row],[ABC]]="C",0,ROUNDUP(VLOOKUP(Tabla1[[#This Row],[ABC]],$F$11:$J$12,MATCH(Y$15,$F$10:$J$10,0),0)*Tabla1[[#This Row],[VENTA POR DÍA]],0))</f>
        <v>60</v>
      </c>
      <c r="Z438" s="11">
        <f ca="1">IF(Tabla1[[#This Row],[ABC]]="C",0,ROUNDUP(VLOOKUP(Tabla1[[#This Row],[ABC]],$F$11:$J$12,MATCH(Z$15,$F$10:$J$10,0),0)*Tabla1[[#This Row],[VENTA POR DÍA]],0))</f>
        <v>581</v>
      </c>
    </row>
    <row r="439" spans="2:26" x14ac:dyDescent="0.2">
      <c r="B439" s="2">
        <v>348123</v>
      </c>
      <c r="C439" s="2" t="s">
        <v>581</v>
      </c>
      <c r="D439" s="2" t="s">
        <v>13</v>
      </c>
      <c r="E439" s="3" t="s">
        <v>6</v>
      </c>
      <c r="F439" s="16">
        <f t="shared" ca="1" si="51"/>
        <v>26</v>
      </c>
      <c r="G439" s="17">
        <f t="shared" ca="1" si="52"/>
        <v>9</v>
      </c>
      <c r="H439" s="36" t="str">
        <f>IFERROR(VLOOKUP(Tabla1[[#This Row],[COD PRODUCTO]],Tabla13[#All],9,0),"C")</f>
        <v>B</v>
      </c>
      <c r="I439" s="11">
        <f t="shared" ca="1" si="56"/>
        <v>-11</v>
      </c>
      <c r="J439" s="11">
        <f t="shared" ca="1" si="56"/>
        <v>935</v>
      </c>
      <c r="K439" s="11">
        <f t="shared" ca="1" si="56"/>
        <v>682</v>
      </c>
      <c r="L439" s="11">
        <f t="shared" ca="1" si="56"/>
        <v>450</v>
      </c>
      <c r="M439" s="11">
        <f t="shared" ca="1" si="56"/>
        <v>131</v>
      </c>
      <c r="N439" s="11">
        <f t="shared" ca="1" si="56"/>
        <v>240</v>
      </c>
      <c r="O439" s="11">
        <f t="shared" ca="1" si="56"/>
        <v>567</v>
      </c>
      <c r="P439" s="11">
        <f t="shared" ca="1" si="56"/>
        <v>714</v>
      </c>
      <c r="Q439" s="11">
        <f t="shared" ca="1" si="56"/>
        <v>228</v>
      </c>
      <c r="R439" s="11">
        <f t="shared" ca="1" si="56"/>
        <v>394</v>
      </c>
      <c r="S439" s="11">
        <f t="shared" ca="1" si="56"/>
        <v>460</v>
      </c>
      <c r="T439" s="11">
        <f t="shared" ca="1" si="56"/>
        <v>70</v>
      </c>
      <c r="U439" s="11">
        <f ca="1">IF($B$9=1,AVERAGE(Tabla1[[#This Row],[OCT]:[DIC]]),IF($B$9=2,AVERAGE(Tabla1[[#This Row],[JUL]:[DIC]]),AVERAGE(Tabla1[[#This Row],[ENE]:[DIC]])))</f>
        <v>308</v>
      </c>
      <c r="V439" s="11">
        <f ca="1">+Tabla1[[#This Row],[PROMEDIO VENTA (UNDS)]]/30</f>
        <v>10.266666666666667</v>
      </c>
      <c r="W439" s="11">
        <f ca="1">+Tabla1[[#This Row],[VENTA POR DÍA]]*Tabla1[[#This Row],[LEAD TIME (Días)]]</f>
        <v>92.4</v>
      </c>
      <c r="X439" s="11" t="str">
        <f>IF(Tabla1[[#This Row],[ABC]]="C","A PEDIDO","STOCK")</f>
        <v>STOCK</v>
      </c>
      <c r="Y439" s="11">
        <f ca="1">IF(Tabla1[[#This Row],[ABC]]="C",0,ROUNDUP(VLOOKUP(Tabla1[[#This Row],[ABC]],$F$11:$J$12,MATCH(Y$15,$F$10:$J$10,0),0)*Tabla1[[#This Row],[VENTA POR DÍA]],0))</f>
        <v>97</v>
      </c>
      <c r="Z439" s="11">
        <f ca="1">IF(Tabla1[[#This Row],[ABC]]="C",0,ROUNDUP(VLOOKUP(Tabla1[[#This Row],[ABC]],$F$11:$J$12,MATCH(Z$15,$F$10:$J$10,0),0)*Tabla1[[#This Row],[VENTA POR DÍA]],0))</f>
        <v>234</v>
      </c>
    </row>
    <row r="440" spans="2:26" x14ac:dyDescent="0.2">
      <c r="B440" s="2">
        <v>348450</v>
      </c>
      <c r="C440" s="2" t="s">
        <v>517</v>
      </c>
      <c r="D440" s="2" t="s">
        <v>13</v>
      </c>
      <c r="E440" s="3" t="s">
        <v>6</v>
      </c>
      <c r="F440" s="16">
        <f t="shared" ca="1" si="51"/>
        <v>39</v>
      </c>
      <c r="G440" s="17">
        <f t="shared" ca="1" si="52"/>
        <v>17</v>
      </c>
      <c r="H440" s="36" t="str">
        <f>IFERROR(VLOOKUP(Tabla1[[#This Row],[COD PRODUCTO]],Tabla13[#All],9,0),"C")</f>
        <v>C</v>
      </c>
      <c r="I440" s="11">
        <f t="shared" ca="1" si="56"/>
        <v>3</v>
      </c>
      <c r="J440" s="11">
        <f t="shared" ca="1" si="56"/>
        <v>79</v>
      </c>
      <c r="K440" s="11">
        <f t="shared" ca="1" si="56"/>
        <v>273</v>
      </c>
      <c r="L440" s="11">
        <f t="shared" ca="1" si="56"/>
        <v>763</v>
      </c>
      <c r="M440" s="11">
        <f t="shared" ca="1" si="56"/>
        <v>-41</v>
      </c>
      <c r="N440" s="11">
        <f t="shared" ca="1" si="56"/>
        <v>193</v>
      </c>
      <c r="O440" s="11">
        <f t="shared" ca="1" si="56"/>
        <v>424</v>
      </c>
      <c r="P440" s="11">
        <f t="shared" ca="1" si="56"/>
        <v>881</v>
      </c>
      <c r="Q440" s="11">
        <f t="shared" ca="1" si="56"/>
        <v>880</v>
      </c>
      <c r="R440" s="11">
        <f t="shared" ca="1" si="56"/>
        <v>887</v>
      </c>
      <c r="S440" s="11">
        <f t="shared" ca="1" si="56"/>
        <v>887</v>
      </c>
      <c r="T440" s="11">
        <f t="shared" ca="1" si="56"/>
        <v>127</v>
      </c>
      <c r="U440" s="11">
        <f ca="1">IF($B$9=1,AVERAGE(Tabla1[[#This Row],[OCT]:[DIC]]),IF($B$9=2,AVERAGE(Tabla1[[#This Row],[JUL]:[DIC]]),AVERAGE(Tabla1[[#This Row],[ENE]:[DIC]])))</f>
        <v>633.66666666666663</v>
      </c>
      <c r="V440" s="11">
        <f ca="1">+Tabla1[[#This Row],[PROMEDIO VENTA (UNDS)]]/30</f>
        <v>21.12222222222222</v>
      </c>
      <c r="W440" s="11">
        <f ca="1">+Tabla1[[#This Row],[VENTA POR DÍA]]*Tabla1[[#This Row],[LEAD TIME (Días)]]</f>
        <v>359.07777777777773</v>
      </c>
      <c r="X440" s="11" t="str">
        <f>IF(Tabla1[[#This Row],[ABC]]="C","A PEDIDO","STOCK")</f>
        <v>A PEDIDO</v>
      </c>
      <c r="Y440" s="11">
        <f>IF(Tabla1[[#This Row],[ABC]]="C",0,ROUNDUP(VLOOKUP(Tabla1[[#This Row],[ABC]],$F$11:$J$12,MATCH(Y$15,$F$10:$J$10,0),0)*Tabla1[[#This Row],[VENTA POR DÍA]],0))</f>
        <v>0</v>
      </c>
      <c r="Z440" s="11">
        <f>IF(Tabla1[[#This Row],[ABC]]="C",0,ROUNDUP(VLOOKUP(Tabla1[[#This Row],[ABC]],$F$11:$J$12,MATCH(Z$15,$F$10:$J$10,0),0)*Tabla1[[#This Row],[VENTA POR DÍA]],0))</f>
        <v>0</v>
      </c>
    </row>
    <row r="441" spans="2:26" x14ac:dyDescent="0.2">
      <c r="B441" s="2">
        <v>348256</v>
      </c>
      <c r="C441" s="2" t="s">
        <v>319</v>
      </c>
      <c r="D441" s="2" t="s">
        <v>13</v>
      </c>
      <c r="E441" s="3" t="s">
        <v>6</v>
      </c>
      <c r="F441" s="16">
        <f t="shared" ca="1" si="51"/>
        <v>25</v>
      </c>
      <c r="G441" s="17">
        <f t="shared" ca="1" si="52"/>
        <v>26</v>
      </c>
      <c r="H441" s="36" t="str">
        <f>IFERROR(VLOOKUP(Tabla1[[#This Row],[COD PRODUCTO]],Tabla13[#All],9,0),"C")</f>
        <v>B</v>
      </c>
      <c r="I441" s="11">
        <f t="shared" ca="1" si="56"/>
        <v>788</v>
      </c>
      <c r="J441" s="11">
        <f t="shared" ca="1" si="56"/>
        <v>609</v>
      </c>
      <c r="K441" s="11">
        <f t="shared" ca="1" si="56"/>
        <v>-55</v>
      </c>
      <c r="L441" s="11">
        <f t="shared" ca="1" si="56"/>
        <v>-33</v>
      </c>
      <c r="M441" s="11">
        <f t="shared" ca="1" si="56"/>
        <v>112</v>
      </c>
      <c r="N441" s="11">
        <f t="shared" ca="1" si="56"/>
        <v>727</v>
      </c>
      <c r="O441" s="11">
        <f t="shared" ca="1" si="56"/>
        <v>71</v>
      </c>
      <c r="P441" s="11">
        <f t="shared" ca="1" si="56"/>
        <v>921</v>
      </c>
      <c r="Q441" s="11">
        <f t="shared" ca="1" si="56"/>
        <v>753</v>
      </c>
      <c r="R441" s="11">
        <f t="shared" ca="1" si="56"/>
        <v>578</v>
      </c>
      <c r="S441" s="11">
        <f t="shared" ca="1" si="56"/>
        <v>827</v>
      </c>
      <c r="T441" s="11">
        <f t="shared" ca="1" si="56"/>
        <v>169</v>
      </c>
      <c r="U441" s="11">
        <f ca="1">IF($B$9=1,AVERAGE(Tabla1[[#This Row],[OCT]:[DIC]]),IF($B$9=2,AVERAGE(Tabla1[[#This Row],[JUL]:[DIC]]),AVERAGE(Tabla1[[#This Row],[ENE]:[DIC]])))</f>
        <v>524.66666666666663</v>
      </c>
      <c r="V441" s="11">
        <f ca="1">+Tabla1[[#This Row],[PROMEDIO VENTA (UNDS)]]/30</f>
        <v>17.488888888888887</v>
      </c>
      <c r="W441" s="11">
        <f ca="1">+Tabla1[[#This Row],[VENTA POR DÍA]]*Tabla1[[#This Row],[LEAD TIME (Días)]]</f>
        <v>454.71111111111105</v>
      </c>
      <c r="X441" s="11" t="str">
        <f>IF(Tabla1[[#This Row],[ABC]]="C","A PEDIDO","STOCK")</f>
        <v>STOCK</v>
      </c>
      <c r="Y441" s="11">
        <f ca="1">IF(Tabla1[[#This Row],[ABC]]="C",0,ROUNDUP(VLOOKUP(Tabla1[[#This Row],[ABC]],$F$11:$J$12,MATCH(Y$15,$F$10:$J$10,0),0)*Tabla1[[#This Row],[VENTA POR DÍA]],0))</f>
        <v>164</v>
      </c>
      <c r="Z441" s="11">
        <f ca="1">IF(Tabla1[[#This Row],[ABC]]="C",0,ROUNDUP(VLOOKUP(Tabla1[[#This Row],[ABC]],$F$11:$J$12,MATCH(Z$15,$F$10:$J$10,0),0)*Tabla1[[#This Row],[VENTA POR DÍA]],0))</f>
        <v>399</v>
      </c>
    </row>
    <row r="442" spans="2:26" x14ac:dyDescent="0.2">
      <c r="B442" s="2">
        <v>348124</v>
      </c>
      <c r="C442" s="2" t="s">
        <v>581</v>
      </c>
      <c r="D442" s="2" t="s">
        <v>13</v>
      </c>
      <c r="E442" s="3" t="s">
        <v>6</v>
      </c>
      <c r="F442" s="16">
        <f t="shared" ca="1" si="51"/>
        <v>30</v>
      </c>
      <c r="G442" s="17">
        <f t="shared" ca="1" si="52"/>
        <v>11</v>
      </c>
      <c r="H442" s="36" t="str">
        <f>IFERROR(VLOOKUP(Tabla1[[#This Row],[COD PRODUCTO]],Tabla13[#All],9,0),"C")</f>
        <v>B</v>
      </c>
      <c r="I442" s="11">
        <f t="shared" ca="1" si="56"/>
        <v>702</v>
      </c>
      <c r="J442" s="11">
        <f t="shared" ca="1" si="56"/>
        <v>484</v>
      </c>
      <c r="K442" s="11">
        <f t="shared" ca="1" si="56"/>
        <v>467</v>
      </c>
      <c r="L442" s="11">
        <f t="shared" ca="1" si="56"/>
        <v>701</v>
      </c>
      <c r="M442" s="11">
        <f t="shared" ca="1" si="56"/>
        <v>353</v>
      </c>
      <c r="N442" s="11">
        <f t="shared" ca="1" si="56"/>
        <v>824</v>
      </c>
      <c r="O442" s="11">
        <f t="shared" ca="1" si="56"/>
        <v>423</v>
      </c>
      <c r="P442" s="11">
        <f t="shared" ca="1" si="56"/>
        <v>976</v>
      </c>
      <c r="Q442" s="11">
        <f t="shared" ca="1" si="56"/>
        <v>213</v>
      </c>
      <c r="R442" s="11">
        <f t="shared" ca="1" si="56"/>
        <v>814</v>
      </c>
      <c r="S442" s="11">
        <f t="shared" ca="1" si="56"/>
        <v>63</v>
      </c>
      <c r="T442" s="11">
        <f t="shared" ca="1" si="56"/>
        <v>729</v>
      </c>
      <c r="U442" s="11">
        <f ca="1">IF($B$9=1,AVERAGE(Tabla1[[#This Row],[OCT]:[DIC]]),IF($B$9=2,AVERAGE(Tabla1[[#This Row],[JUL]:[DIC]]),AVERAGE(Tabla1[[#This Row],[ENE]:[DIC]])))</f>
        <v>535.33333333333337</v>
      </c>
      <c r="V442" s="11">
        <f ca="1">+Tabla1[[#This Row],[PROMEDIO VENTA (UNDS)]]/30</f>
        <v>17.844444444444445</v>
      </c>
      <c r="W442" s="11">
        <f ca="1">+Tabla1[[#This Row],[VENTA POR DÍA]]*Tabla1[[#This Row],[LEAD TIME (Días)]]</f>
        <v>196.28888888888889</v>
      </c>
      <c r="X442" s="11" t="str">
        <f>IF(Tabla1[[#This Row],[ABC]]="C","A PEDIDO","STOCK")</f>
        <v>STOCK</v>
      </c>
      <c r="Y442" s="11">
        <f ca="1">IF(Tabla1[[#This Row],[ABC]]="C",0,ROUNDUP(VLOOKUP(Tabla1[[#This Row],[ABC]],$F$11:$J$12,MATCH(Y$15,$F$10:$J$10,0),0)*Tabla1[[#This Row],[VENTA POR DÍA]],0))</f>
        <v>168</v>
      </c>
      <c r="Z442" s="11">
        <f ca="1">IF(Tabla1[[#This Row],[ABC]]="C",0,ROUNDUP(VLOOKUP(Tabla1[[#This Row],[ABC]],$F$11:$J$12,MATCH(Z$15,$F$10:$J$10,0),0)*Tabla1[[#This Row],[VENTA POR DÍA]],0))</f>
        <v>407</v>
      </c>
    </row>
    <row r="443" spans="2:26" x14ac:dyDescent="0.2">
      <c r="B443" s="2">
        <v>362588</v>
      </c>
      <c r="C443" s="2" t="s">
        <v>604</v>
      </c>
      <c r="D443" s="2" t="s">
        <v>13</v>
      </c>
      <c r="E443" s="3" t="s">
        <v>6</v>
      </c>
      <c r="F443" s="16">
        <f t="shared" ca="1" si="51"/>
        <v>41</v>
      </c>
      <c r="G443" s="17">
        <f t="shared" ca="1" si="52"/>
        <v>10</v>
      </c>
      <c r="H443" s="36" t="str">
        <f>IFERROR(VLOOKUP(Tabla1[[#This Row],[COD PRODUCTO]],Tabla13[#All],9,0),"C")</f>
        <v>C</v>
      </c>
      <c r="I443" s="11">
        <f t="shared" ca="1" si="56"/>
        <v>371</v>
      </c>
      <c r="J443" s="11">
        <f t="shared" ca="1" si="56"/>
        <v>571</v>
      </c>
      <c r="K443" s="11">
        <f t="shared" ca="1" si="56"/>
        <v>628</v>
      </c>
      <c r="L443" s="11">
        <f t="shared" ca="1" si="56"/>
        <v>444</v>
      </c>
      <c r="M443" s="11">
        <f t="shared" ca="1" si="56"/>
        <v>718</v>
      </c>
      <c r="N443" s="11">
        <f t="shared" ca="1" si="56"/>
        <v>-13</v>
      </c>
      <c r="O443" s="11">
        <f t="shared" ca="1" si="56"/>
        <v>136</v>
      </c>
      <c r="P443" s="11">
        <f t="shared" ca="1" si="56"/>
        <v>961</v>
      </c>
      <c r="Q443" s="11">
        <f t="shared" ca="1" si="56"/>
        <v>267</v>
      </c>
      <c r="R443" s="11">
        <f t="shared" ca="1" si="56"/>
        <v>194</v>
      </c>
      <c r="S443" s="11">
        <f t="shared" ca="1" si="56"/>
        <v>-28</v>
      </c>
      <c r="T443" s="11">
        <f t="shared" ca="1" si="56"/>
        <v>42</v>
      </c>
      <c r="U443" s="11">
        <f ca="1">IF($B$9=1,AVERAGE(Tabla1[[#This Row],[OCT]:[DIC]]),IF($B$9=2,AVERAGE(Tabla1[[#This Row],[JUL]:[DIC]]),AVERAGE(Tabla1[[#This Row],[ENE]:[DIC]])))</f>
        <v>69.333333333333329</v>
      </c>
      <c r="V443" s="11">
        <f ca="1">+Tabla1[[#This Row],[PROMEDIO VENTA (UNDS)]]/30</f>
        <v>2.3111111111111109</v>
      </c>
      <c r="W443" s="11">
        <f ca="1">+Tabla1[[#This Row],[VENTA POR DÍA]]*Tabla1[[#This Row],[LEAD TIME (Días)]]</f>
        <v>23.111111111111107</v>
      </c>
      <c r="X443" s="11" t="str">
        <f>IF(Tabla1[[#This Row],[ABC]]="C","A PEDIDO","STOCK")</f>
        <v>A PEDIDO</v>
      </c>
      <c r="Y443" s="11">
        <f>IF(Tabla1[[#This Row],[ABC]]="C",0,ROUNDUP(VLOOKUP(Tabla1[[#This Row],[ABC]],$F$11:$J$12,MATCH(Y$15,$F$10:$J$10,0),0)*Tabla1[[#This Row],[VENTA POR DÍA]],0))</f>
        <v>0</v>
      </c>
      <c r="Z443" s="11">
        <f>IF(Tabla1[[#This Row],[ABC]]="C",0,ROUNDUP(VLOOKUP(Tabla1[[#This Row],[ABC]],$F$11:$J$12,MATCH(Z$15,$F$10:$J$10,0),0)*Tabla1[[#This Row],[VENTA POR DÍA]],0))</f>
        <v>0</v>
      </c>
    </row>
    <row r="444" spans="2:26" x14ac:dyDescent="0.2">
      <c r="B444" s="2">
        <v>348249</v>
      </c>
      <c r="C444" s="2" t="s">
        <v>214</v>
      </c>
      <c r="D444" s="2" t="s">
        <v>13</v>
      </c>
      <c r="E444" s="3" t="s">
        <v>6</v>
      </c>
      <c r="F444" s="16">
        <f t="shared" ca="1" si="51"/>
        <v>38</v>
      </c>
      <c r="G444" s="17">
        <f t="shared" ca="1" si="52"/>
        <v>17</v>
      </c>
      <c r="H444" s="36" t="str">
        <f>IFERROR(VLOOKUP(Tabla1[[#This Row],[COD PRODUCTO]],Tabla13[#All],9,0),"C")</f>
        <v>C</v>
      </c>
      <c r="I444" s="11">
        <f t="shared" ca="1" si="56"/>
        <v>311</v>
      </c>
      <c r="J444" s="11">
        <f t="shared" ca="1" si="56"/>
        <v>469</v>
      </c>
      <c r="K444" s="11">
        <f t="shared" ca="1" si="56"/>
        <v>646</v>
      </c>
      <c r="L444" s="11">
        <f t="shared" ca="1" si="56"/>
        <v>193</v>
      </c>
      <c r="M444" s="11">
        <f t="shared" ca="1" si="56"/>
        <v>429</v>
      </c>
      <c r="N444" s="11">
        <f t="shared" ca="1" si="56"/>
        <v>587</v>
      </c>
      <c r="O444" s="11">
        <f t="shared" ca="1" si="56"/>
        <v>151</v>
      </c>
      <c r="P444" s="11">
        <f t="shared" ca="1" si="56"/>
        <v>858</v>
      </c>
      <c r="Q444" s="11">
        <f t="shared" ca="1" si="56"/>
        <v>923</v>
      </c>
      <c r="R444" s="11">
        <f t="shared" ca="1" si="56"/>
        <v>730</v>
      </c>
      <c r="S444" s="11">
        <f t="shared" ca="1" si="56"/>
        <v>976</v>
      </c>
      <c r="T444" s="11">
        <f t="shared" ca="1" si="56"/>
        <v>965</v>
      </c>
      <c r="U444" s="11">
        <f ca="1">IF($B$9=1,AVERAGE(Tabla1[[#This Row],[OCT]:[DIC]]),IF($B$9=2,AVERAGE(Tabla1[[#This Row],[JUL]:[DIC]]),AVERAGE(Tabla1[[#This Row],[ENE]:[DIC]])))</f>
        <v>890.33333333333337</v>
      </c>
      <c r="V444" s="11">
        <f ca="1">+Tabla1[[#This Row],[PROMEDIO VENTA (UNDS)]]/30</f>
        <v>29.677777777777781</v>
      </c>
      <c r="W444" s="11">
        <f ca="1">+Tabla1[[#This Row],[VENTA POR DÍA]]*Tabla1[[#This Row],[LEAD TIME (Días)]]</f>
        <v>504.5222222222223</v>
      </c>
      <c r="X444" s="11" t="str">
        <f>IF(Tabla1[[#This Row],[ABC]]="C","A PEDIDO","STOCK")</f>
        <v>A PEDIDO</v>
      </c>
      <c r="Y444" s="11">
        <f>IF(Tabla1[[#This Row],[ABC]]="C",0,ROUNDUP(VLOOKUP(Tabla1[[#This Row],[ABC]],$F$11:$J$12,MATCH(Y$15,$F$10:$J$10,0),0)*Tabla1[[#This Row],[VENTA POR DÍA]],0))</f>
        <v>0</v>
      </c>
      <c r="Z444" s="11">
        <f>IF(Tabla1[[#This Row],[ABC]]="C",0,ROUNDUP(VLOOKUP(Tabla1[[#This Row],[ABC]],$F$11:$J$12,MATCH(Z$15,$F$10:$J$10,0),0)*Tabla1[[#This Row],[VENTA POR DÍA]],0))</f>
        <v>0</v>
      </c>
    </row>
    <row r="445" spans="2:26" x14ac:dyDescent="0.2">
      <c r="B445" s="2">
        <v>348425</v>
      </c>
      <c r="C445" s="2" t="s">
        <v>642</v>
      </c>
      <c r="D445" s="2" t="s">
        <v>13</v>
      </c>
      <c r="E445" s="3" t="s">
        <v>6</v>
      </c>
      <c r="F445" s="16">
        <f t="shared" ca="1" si="51"/>
        <v>26</v>
      </c>
      <c r="G445" s="17">
        <f t="shared" ca="1" si="52"/>
        <v>7</v>
      </c>
      <c r="H445" s="36" t="str">
        <f>IFERROR(VLOOKUP(Tabla1[[#This Row],[COD PRODUCTO]],Tabla13[#All],9,0),"C")</f>
        <v>A</v>
      </c>
      <c r="I445" s="11">
        <f t="shared" ca="1" si="56"/>
        <v>142</v>
      </c>
      <c r="J445" s="11">
        <f t="shared" ca="1" si="56"/>
        <v>582</v>
      </c>
      <c r="K445" s="11">
        <f t="shared" ca="1" si="56"/>
        <v>847</v>
      </c>
      <c r="L445" s="11">
        <f t="shared" ca="1" si="56"/>
        <v>359</v>
      </c>
      <c r="M445" s="11">
        <f t="shared" ca="1" si="56"/>
        <v>-97</v>
      </c>
      <c r="N445" s="11">
        <f t="shared" ca="1" si="56"/>
        <v>141</v>
      </c>
      <c r="O445" s="11">
        <f t="shared" ca="1" si="56"/>
        <v>44</v>
      </c>
      <c r="P445" s="11">
        <f t="shared" ca="1" si="56"/>
        <v>993</v>
      </c>
      <c r="Q445" s="11">
        <f t="shared" ca="1" si="56"/>
        <v>236</v>
      </c>
      <c r="R445" s="11">
        <f t="shared" ca="1" si="56"/>
        <v>964</v>
      </c>
      <c r="S445" s="11">
        <f t="shared" ca="1" si="56"/>
        <v>-90</v>
      </c>
      <c r="T445" s="11">
        <f t="shared" ca="1" si="56"/>
        <v>912</v>
      </c>
      <c r="U445" s="11">
        <f ca="1">IF($B$9=1,AVERAGE(Tabla1[[#This Row],[OCT]:[DIC]]),IF($B$9=2,AVERAGE(Tabla1[[#This Row],[JUL]:[DIC]]),AVERAGE(Tabla1[[#This Row],[ENE]:[DIC]])))</f>
        <v>595.33333333333337</v>
      </c>
      <c r="V445" s="11">
        <f ca="1">+Tabla1[[#This Row],[PROMEDIO VENTA (UNDS)]]/30</f>
        <v>19.844444444444445</v>
      </c>
      <c r="W445" s="11">
        <f ca="1">+Tabla1[[#This Row],[VENTA POR DÍA]]*Tabla1[[#This Row],[LEAD TIME (Días)]]</f>
        <v>138.91111111111113</v>
      </c>
      <c r="X445" s="11" t="str">
        <f>IF(Tabla1[[#This Row],[ABC]]="C","A PEDIDO","STOCK")</f>
        <v>STOCK</v>
      </c>
      <c r="Y445" s="11">
        <f ca="1">IF(Tabla1[[#This Row],[ABC]]="C",0,ROUNDUP(VLOOKUP(Tabla1[[#This Row],[ABC]],$F$11:$J$12,MATCH(Y$15,$F$10:$J$10,0),0)*Tabla1[[#This Row],[VENTA POR DÍA]],0))</f>
        <v>59</v>
      </c>
      <c r="Z445" s="11">
        <f ca="1">IF(Tabla1[[#This Row],[ABC]]="C",0,ROUNDUP(VLOOKUP(Tabla1[[#This Row],[ABC]],$F$11:$J$12,MATCH(Z$15,$F$10:$J$10,0),0)*Tabla1[[#This Row],[VENTA POR DÍA]],0))</f>
        <v>579</v>
      </c>
    </row>
    <row r="446" spans="2:26" x14ac:dyDescent="0.2">
      <c r="B446" s="2">
        <v>348424</v>
      </c>
      <c r="C446" s="2" t="s">
        <v>643</v>
      </c>
      <c r="D446" s="2" t="s">
        <v>13</v>
      </c>
      <c r="E446" s="3" t="s">
        <v>6</v>
      </c>
      <c r="F446" s="16">
        <f t="shared" ca="1" si="51"/>
        <v>50</v>
      </c>
      <c r="G446" s="17">
        <f t="shared" ca="1" si="52"/>
        <v>6</v>
      </c>
      <c r="H446" s="36" t="str">
        <f>IFERROR(VLOOKUP(Tabla1[[#This Row],[COD PRODUCTO]],Tabla13[#All],9,0),"C")</f>
        <v>B</v>
      </c>
      <c r="I446" s="11">
        <f t="shared" ref="I446:T455" ca="1" si="57">RANDBETWEEN(-100,1000)</f>
        <v>-18</v>
      </c>
      <c r="J446" s="11">
        <f t="shared" ca="1" si="57"/>
        <v>675</v>
      </c>
      <c r="K446" s="11">
        <f t="shared" ca="1" si="57"/>
        <v>-66</v>
      </c>
      <c r="L446" s="11">
        <f t="shared" ca="1" si="57"/>
        <v>324</v>
      </c>
      <c r="M446" s="11">
        <f t="shared" ca="1" si="57"/>
        <v>281</v>
      </c>
      <c r="N446" s="11">
        <f t="shared" ca="1" si="57"/>
        <v>5</v>
      </c>
      <c r="O446" s="11">
        <f t="shared" ca="1" si="57"/>
        <v>572</v>
      </c>
      <c r="P446" s="11">
        <f t="shared" ca="1" si="57"/>
        <v>69</v>
      </c>
      <c r="Q446" s="11">
        <f t="shared" ca="1" si="57"/>
        <v>107</v>
      </c>
      <c r="R446" s="11">
        <f t="shared" ca="1" si="57"/>
        <v>713</v>
      </c>
      <c r="S446" s="11">
        <f t="shared" ca="1" si="57"/>
        <v>-15</v>
      </c>
      <c r="T446" s="11">
        <f t="shared" ca="1" si="57"/>
        <v>218</v>
      </c>
      <c r="U446" s="11">
        <f ca="1">IF($B$9=1,AVERAGE(Tabla1[[#This Row],[OCT]:[DIC]]),IF($B$9=2,AVERAGE(Tabla1[[#This Row],[JUL]:[DIC]]),AVERAGE(Tabla1[[#This Row],[ENE]:[DIC]])))</f>
        <v>305.33333333333331</v>
      </c>
      <c r="V446" s="11">
        <f ca="1">+Tabla1[[#This Row],[PROMEDIO VENTA (UNDS)]]/30</f>
        <v>10.177777777777777</v>
      </c>
      <c r="W446" s="11">
        <f ca="1">+Tabla1[[#This Row],[VENTA POR DÍA]]*Tabla1[[#This Row],[LEAD TIME (Días)]]</f>
        <v>61.066666666666663</v>
      </c>
      <c r="X446" s="11" t="str">
        <f>IF(Tabla1[[#This Row],[ABC]]="C","A PEDIDO","STOCK")</f>
        <v>STOCK</v>
      </c>
      <c r="Y446" s="11">
        <f ca="1">IF(Tabla1[[#This Row],[ABC]]="C",0,ROUNDUP(VLOOKUP(Tabla1[[#This Row],[ABC]],$F$11:$J$12,MATCH(Y$15,$F$10:$J$10,0),0)*Tabla1[[#This Row],[VENTA POR DÍA]],0))</f>
        <v>96</v>
      </c>
      <c r="Z446" s="11">
        <f ca="1">IF(Tabla1[[#This Row],[ABC]]="C",0,ROUNDUP(VLOOKUP(Tabla1[[#This Row],[ABC]],$F$11:$J$12,MATCH(Z$15,$F$10:$J$10,0),0)*Tabla1[[#This Row],[VENTA POR DÍA]],0))</f>
        <v>232</v>
      </c>
    </row>
    <row r="447" spans="2:26" x14ac:dyDescent="0.2">
      <c r="B447" s="2">
        <v>348237</v>
      </c>
      <c r="C447" s="2" t="s">
        <v>318</v>
      </c>
      <c r="D447" s="2" t="s">
        <v>13</v>
      </c>
      <c r="E447" s="3" t="s">
        <v>6</v>
      </c>
      <c r="F447" s="16">
        <f t="shared" ca="1" si="51"/>
        <v>5</v>
      </c>
      <c r="G447" s="17">
        <f t="shared" ca="1" si="52"/>
        <v>18</v>
      </c>
      <c r="H447" s="36" t="str">
        <f>IFERROR(VLOOKUP(Tabla1[[#This Row],[COD PRODUCTO]],Tabla13[#All],9,0),"C")</f>
        <v>C</v>
      </c>
      <c r="I447" s="11">
        <f t="shared" ca="1" si="57"/>
        <v>161</v>
      </c>
      <c r="J447" s="11">
        <f t="shared" ca="1" si="57"/>
        <v>227</v>
      </c>
      <c r="K447" s="11">
        <f t="shared" ca="1" si="57"/>
        <v>425</v>
      </c>
      <c r="L447" s="11">
        <f t="shared" ca="1" si="57"/>
        <v>-74</v>
      </c>
      <c r="M447" s="11">
        <f t="shared" ca="1" si="57"/>
        <v>345</v>
      </c>
      <c r="N447" s="11">
        <f t="shared" ca="1" si="57"/>
        <v>204</v>
      </c>
      <c r="O447" s="11">
        <f t="shared" ca="1" si="57"/>
        <v>803</v>
      </c>
      <c r="P447" s="11">
        <f t="shared" ca="1" si="57"/>
        <v>572</v>
      </c>
      <c r="Q447" s="11">
        <f t="shared" ca="1" si="57"/>
        <v>679</v>
      </c>
      <c r="R447" s="11">
        <f t="shared" ca="1" si="57"/>
        <v>912</v>
      </c>
      <c r="S447" s="11">
        <f t="shared" ca="1" si="57"/>
        <v>817</v>
      </c>
      <c r="T447" s="11">
        <f t="shared" ca="1" si="57"/>
        <v>130</v>
      </c>
      <c r="U447" s="11">
        <f ca="1">IF($B$9=1,AVERAGE(Tabla1[[#This Row],[OCT]:[DIC]]),IF($B$9=2,AVERAGE(Tabla1[[#This Row],[JUL]:[DIC]]),AVERAGE(Tabla1[[#This Row],[ENE]:[DIC]])))</f>
        <v>619.66666666666663</v>
      </c>
      <c r="V447" s="11">
        <f ca="1">+Tabla1[[#This Row],[PROMEDIO VENTA (UNDS)]]/30</f>
        <v>20.655555555555555</v>
      </c>
      <c r="W447" s="11">
        <f ca="1">+Tabla1[[#This Row],[VENTA POR DÍA]]*Tabla1[[#This Row],[LEAD TIME (Días)]]</f>
        <v>371.8</v>
      </c>
      <c r="X447" s="11" t="str">
        <f>IF(Tabla1[[#This Row],[ABC]]="C","A PEDIDO","STOCK")</f>
        <v>A PEDIDO</v>
      </c>
      <c r="Y447" s="11">
        <f>IF(Tabla1[[#This Row],[ABC]]="C",0,ROUNDUP(VLOOKUP(Tabla1[[#This Row],[ABC]],$F$11:$J$12,MATCH(Y$15,$F$10:$J$10,0),0)*Tabla1[[#This Row],[VENTA POR DÍA]],0))</f>
        <v>0</v>
      </c>
      <c r="Z447" s="11">
        <f>IF(Tabla1[[#This Row],[ABC]]="C",0,ROUNDUP(VLOOKUP(Tabla1[[#This Row],[ABC]],$F$11:$J$12,MATCH(Z$15,$F$10:$J$10,0),0)*Tabla1[[#This Row],[VENTA POR DÍA]],0))</f>
        <v>0</v>
      </c>
    </row>
    <row r="448" spans="2:26" x14ac:dyDescent="0.2">
      <c r="B448" s="2">
        <v>364334</v>
      </c>
      <c r="C448" s="2" t="s">
        <v>649</v>
      </c>
      <c r="D448" s="2" t="s">
        <v>13</v>
      </c>
      <c r="E448" s="3" t="s">
        <v>6</v>
      </c>
      <c r="F448" s="16">
        <f t="shared" ca="1" si="51"/>
        <v>19</v>
      </c>
      <c r="G448" s="17">
        <f t="shared" ca="1" si="52"/>
        <v>13</v>
      </c>
      <c r="H448" s="36" t="str">
        <f>IFERROR(VLOOKUP(Tabla1[[#This Row],[COD PRODUCTO]],Tabla13[#All],9,0),"C")</f>
        <v>B</v>
      </c>
      <c r="I448" s="11">
        <f t="shared" ca="1" si="57"/>
        <v>299</v>
      </c>
      <c r="J448" s="11">
        <f t="shared" ca="1" si="57"/>
        <v>730</v>
      </c>
      <c r="K448" s="11">
        <f t="shared" ca="1" si="57"/>
        <v>432</v>
      </c>
      <c r="L448" s="11">
        <f t="shared" ca="1" si="57"/>
        <v>997</v>
      </c>
      <c r="M448" s="11">
        <f t="shared" ca="1" si="57"/>
        <v>3</v>
      </c>
      <c r="N448" s="11">
        <f t="shared" ca="1" si="57"/>
        <v>25</v>
      </c>
      <c r="O448" s="11">
        <f t="shared" ca="1" si="57"/>
        <v>257</v>
      </c>
      <c r="P448" s="11">
        <f t="shared" ca="1" si="57"/>
        <v>396</v>
      </c>
      <c r="Q448" s="11">
        <f t="shared" ca="1" si="57"/>
        <v>192</v>
      </c>
      <c r="R448" s="11">
        <f t="shared" ca="1" si="57"/>
        <v>364</v>
      </c>
      <c r="S448" s="11">
        <f t="shared" ca="1" si="57"/>
        <v>33</v>
      </c>
      <c r="T448" s="11">
        <f t="shared" ca="1" si="57"/>
        <v>115</v>
      </c>
      <c r="U448" s="11">
        <f ca="1">IF($B$9=1,AVERAGE(Tabla1[[#This Row],[OCT]:[DIC]]),IF($B$9=2,AVERAGE(Tabla1[[#This Row],[JUL]:[DIC]]),AVERAGE(Tabla1[[#This Row],[ENE]:[DIC]])))</f>
        <v>170.66666666666666</v>
      </c>
      <c r="V448" s="11">
        <f ca="1">+Tabla1[[#This Row],[PROMEDIO VENTA (UNDS)]]/30</f>
        <v>5.6888888888888882</v>
      </c>
      <c r="W448" s="11">
        <f ca="1">+Tabla1[[#This Row],[VENTA POR DÍA]]*Tabla1[[#This Row],[LEAD TIME (Días)]]</f>
        <v>73.955555555555549</v>
      </c>
      <c r="X448" s="11" t="str">
        <f>IF(Tabla1[[#This Row],[ABC]]="C","A PEDIDO","STOCK")</f>
        <v>STOCK</v>
      </c>
      <c r="Y448" s="11">
        <f ca="1">IF(Tabla1[[#This Row],[ABC]]="C",0,ROUNDUP(VLOOKUP(Tabla1[[#This Row],[ABC]],$F$11:$J$12,MATCH(Y$15,$F$10:$J$10,0),0)*Tabla1[[#This Row],[VENTA POR DÍA]],0))</f>
        <v>54</v>
      </c>
      <c r="Z448" s="11">
        <f ca="1">IF(Tabla1[[#This Row],[ABC]]="C",0,ROUNDUP(VLOOKUP(Tabla1[[#This Row],[ABC]],$F$11:$J$12,MATCH(Z$15,$F$10:$J$10,0),0)*Tabla1[[#This Row],[VENTA POR DÍA]],0))</f>
        <v>130</v>
      </c>
    </row>
    <row r="449" spans="2:26" x14ac:dyDescent="0.2">
      <c r="B449" s="2">
        <v>348240</v>
      </c>
      <c r="C449" s="2" t="s">
        <v>664</v>
      </c>
      <c r="D449" s="2" t="s">
        <v>13</v>
      </c>
      <c r="E449" s="3" t="s">
        <v>6</v>
      </c>
      <c r="F449" s="16">
        <f t="shared" ca="1" si="51"/>
        <v>48</v>
      </c>
      <c r="G449" s="17">
        <f t="shared" ca="1" si="52"/>
        <v>19</v>
      </c>
      <c r="H449" s="36" t="str">
        <f>IFERROR(VLOOKUP(Tabla1[[#This Row],[COD PRODUCTO]],Tabla13[#All],9,0),"C")</f>
        <v>B</v>
      </c>
      <c r="I449" s="11">
        <f t="shared" ca="1" si="57"/>
        <v>271</v>
      </c>
      <c r="J449" s="11">
        <f t="shared" ca="1" si="57"/>
        <v>622</v>
      </c>
      <c r="K449" s="11">
        <f t="shared" ca="1" si="57"/>
        <v>591</v>
      </c>
      <c r="L449" s="11">
        <f t="shared" ca="1" si="57"/>
        <v>744</v>
      </c>
      <c r="M449" s="11">
        <f t="shared" ca="1" si="57"/>
        <v>813</v>
      </c>
      <c r="N449" s="11">
        <f t="shared" ca="1" si="57"/>
        <v>235</v>
      </c>
      <c r="O449" s="11">
        <f t="shared" ca="1" si="57"/>
        <v>532</v>
      </c>
      <c r="P449" s="11">
        <f t="shared" ca="1" si="57"/>
        <v>-98</v>
      </c>
      <c r="Q449" s="11">
        <f t="shared" ca="1" si="57"/>
        <v>491</v>
      </c>
      <c r="R449" s="11">
        <f t="shared" ca="1" si="57"/>
        <v>470</v>
      </c>
      <c r="S449" s="11">
        <f t="shared" ca="1" si="57"/>
        <v>558</v>
      </c>
      <c r="T449" s="11">
        <f t="shared" ca="1" si="57"/>
        <v>449</v>
      </c>
      <c r="U449" s="11">
        <f ca="1">IF($B$9=1,AVERAGE(Tabla1[[#This Row],[OCT]:[DIC]]),IF($B$9=2,AVERAGE(Tabla1[[#This Row],[JUL]:[DIC]]),AVERAGE(Tabla1[[#This Row],[ENE]:[DIC]])))</f>
        <v>492.33333333333331</v>
      </c>
      <c r="V449" s="11">
        <f ca="1">+Tabla1[[#This Row],[PROMEDIO VENTA (UNDS)]]/30</f>
        <v>16.411111111111111</v>
      </c>
      <c r="W449" s="11">
        <f ca="1">+Tabla1[[#This Row],[VENTA POR DÍA]]*Tabla1[[#This Row],[LEAD TIME (Días)]]</f>
        <v>311.81111111111113</v>
      </c>
      <c r="X449" s="11" t="str">
        <f>IF(Tabla1[[#This Row],[ABC]]="C","A PEDIDO","STOCK")</f>
        <v>STOCK</v>
      </c>
      <c r="Y449" s="11">
        <f ca="1">IF(Tabla1[[#This Row],[ABC]]="C",0,ROUNDUP(VLOOKUP(Tabla1[[#This Row],[ABC]],$F$11:$J$12,MATCH(Y$15,$F$10:$J$10,0),0)*Tabla1[[#This Row],[VENTA POR DÍA]],0))</f>
        <v>154</v>
      </c>
      <c r="Z449" s="11">
        <f ca="1">IF(Tabla1[[#This Row],[ABC]]="C",0,ROUNDUP(VLOOKUP(Tabla1[[#This Row],[ABC]],$F$11:$J$12,MATCH(Z$15,$F$10:$J$10,0),0)*Tabla1[[#This Row],[VENTA POR DÍA]],0))</f>
        <v>374</v>
      </c>
    </row>
    <row r="450" spans="2:26" x14ac:dyDescent="0.2">
      <c r="B450" s="2">
        <v>348120</v>
      </c>
      <c r="C450" s="2" t="s">
        <v>530</v>
      </c>
      <c r="D450" s="2" t="s">
        <v>13</v>
      </c>
      <c r="E450" s="3" t="s">
        <v>6</v>
      </c>
      <c r="F450" s="16">
        <f t="shared" ca="1" si="51"/>
        <v>43</v>
      </c>
      <c r="G450" s="17">
        <f t="shared" ca="1" si="52"/>
        <v>15</v>
      </c>
      <c r="H450" s="36" t="str">
        <f>IFERROR(VLOOKUP(Tabla1[[#This Row],[COD PRODUCTO]],Tabla13[#All],9,0),"C")</f>
        <v>C</v>
      </c>
      <c r="I450" s="11">
        <f t="shared" ca="1" si="57"/>
        <v>213</v>
      </c>
      <c r="J450" s="11">
        <f t="shared" ca="1" si="57"/>
        <v>31</v>
      </c>
      <c r="K450" s="11">
        <f t="shared" ca="1" si="57"/>
        <v>737</v>
      </c>
      <c r="L450" s="11">
        <f t="shared" ca="1" si="57"/>
        <v>404</v>
      </c>
      <c r="M450" s="11">
        <f t="shared" ca="1" si="57"/>
        <v>810</v>
      </c>
      <c r="N450" s="11">
        <f t="shared" ca="1" si="57"/>
        <v>665</v>
      </c>
      <c r="O450" s="11">
        <f t="shared" ca="1" si="57"/>
        <v>15</v>
      </c>
      <c r="P450" s="11">
        <f t="shared" ca="1" si="57"/>
        <v>-76</v>
      </c>
      <c r="Q450" s="11">
        <f t="shared" ca="1" si="57"/>
        <v>483</v>
      </c>
      <c r="R450" s="11">
        <f t="shared" ca="1" si="57"/>
        <v>456</v>
      </c>
      <c r="S450" s="11">
        <f t="shared" ca="1" si="57"/>
        <v>25</v>
      </c>
      <c r="T450" s="11">
        <f t="shared" ca="1" si="57"/>
        <v>771</v>
      </c>
      <c r="U450" s="11">
        <f ca="1">IF($B$9=1,AVERAGE(Tabla1[[#This Row],[OCT]:[DIC]]),IF($B$9=2,AVERAGE(Tabla1[[#This Row],[JUL]:[DIC]]),AVERAGE(Tabla1[[#This Row],[ENE]:[DIC]])))</f>
        <v>417.33333333333331</v>
      </c>
      <c r="V450" s="11">
        <f ca="1">+Tabla1[[#This Row],[PROMEDIO VENTA (UNDS)]]/30</f>
        <v>13.91111111111111</v>
      </c>
      <c r="W450" s="11">
        <f ca="1">+Tabla1[[#This Row],[VENTA POR DÍA]]*Tabla1[[#This Row],[LEAD TIME (Días)]]</f>
        <v>208.66666666666666</v>
      </c>
      <c r="X450" s="11" t="str">
        <f>IF(Tabla1[[#This Row],[ABC]]="C","A PEDIDO","STOCK")</f>
        <v>A PEDIDO</v>
      </c>
      <c r="Y450" s="11">
        <f>IF(Tabla1[[#This Row],[ABC]]="C",0,ROUNDUP(VLOOKUP(Tabla1[[#This Row],[ABC]],$F$11:$J$12,MATCH(Y$15,$F$10:$J$10,0),0)*Tabla1[[#This Row],[VENTA POR DÍA]],0))</f>
        <v>0</v>
      </c>
      <c r="Z450" s="11">
        <f>IF(Tabla1[[#This Row],[ABC]]="C",0,ROUNDUP(VLOOKUP(Tabla1[[#This Row],[ABC]],$F$11:$J$12,MATCH(Z$15,$F$10:$J$10,0),0)*Tabla1[[#This Row],[VENTA POR DÍA]],0))</f>
        <v>0</v>
      </c>
    </row>
    <row r="451" spans="2:26" x14ac:dyDescent="0.2">
      <c r="B451" s="2">
        <v>348114</v>
      </c>
      <c r="C451" s="2" t="s">
        <v>532</v>
      </c>
      <c r="D451" s="2" t="s">
        <v>13</v>
      </c>
      <c r="E451" s="3" t="s">
        <v>6</v>
      </c>
      <c r="F451" s="16">
        <f t="shared" ca="1" si="51"/>
        <v>23</v>
      </c>
      <c r="G451" s="17">
        <f t="shared" ca="1" si="52"/>
        <v>26</v>
      </c>
      <c r="H451" s="36" t="str">
        <f>IFERROR(VLOOKUP(Tabla1[[#This Row],[COD PRODUCTO]],Tabla13[#All],9,0),"C")</f>
        <v>B</v>
      </c>
      <c r="I451" s="11">
        <f t="shared" ca="1" si="57"/>
        <v>670</v>
      </c>
      <c r="J451" s="11">
        <f t="shared" ca="1" si="57"/>
        <v>546</v>
      </c>
      <c r="K451" s="11">
        <f t="shared" ca="1" si="57"/>
        <v>950</v>
      </c>
      <c r="L451" s="11">
        <f t="shared" ca="1" si="57"/>
        <v>853</v>
      </c>
      <c r="M451" s="11">
        <f t="shared" ca="1" si="57"/>
        <v>626</v>
      </c>
      <c r="N451" s="11">
        <f t="shared" ca="1" si="57"/>
        <v>816</v>
      </c>
      <c r="O451" s="11">
        <f t="shared" ca="1" si="57"/>
        <v>807</v>
      </c>
      <c r="P451" s="11">
        <f t="shared" ca="1" si="57"/>
        <v>55</v>
      </c>
      <c r="Q451" s="11">
        <f t="shared" ca="1" si="57"/>
        <v>739</v>
      </c>
      <c r="R451" s="11">
        <f t="shared" ca="1" si="57"/>
        <v>74</v>
      </c>
      <c r="S451" s="11">
        <f t="shared" ca="1" si="57"/>
        <v>732</v>
      </c>
      <c r="T451" s="11">
        <f t="shared" ca="1" si="57"/>
        <v>842</v>
      </c>
      <c r="U451" s="11">
        <f ca="1">IF($B$9=1,AVERAGE(Tabla1[[#This Row],[OCT]:[DIC]]),IF($B$9=2,AVERAGE(Tabla1[[#This Row],[JUL]:[DIC]]),AVERAGE(Tabla1[[#This Row],[ENE]:[DIC]])))</f>
        <v>549.33333333333337</v>
      </c>
      <c r="V451" s="11">
        <f ca="1">+Tabla1[[#This Row],[PROMEDIO VENTA (UNDS)]]/30</f>
        <v>18.311111111111114</v>
      </c>
      <c r="W451" s="11">
        <f ca="1">+Tabla1[[#This Row],[VENTA POR DÍA]]*Tabla1[[#This Row],[LEAD TIME (Días)]]</f>
        <v>476.08888888888896</v>
      </c>
      <c r="X451" s="11" t="str">
        <f>IF(Tabla1[[#This Row],[ABC]]="C","A PEDIDO","STOCK")</f>
        <v>STOCK</v>
      </c>
      <c r="Y451" s="11">
        <f ca="1">IF(Tabla1[[#This Row],[ABC]]="C",0,ROUNDUP(VLOOKUP(Tabla1[[#This Row],[ABC]],$F$11:$J$12,MATCH(Y$15,$F$10:$J$10,0),0)*Tabla1[[#This Row],[VENTA POR DÍA]],0))</f>
        <v>172</v>
      </c>
      <c r="Z451" s="11">
        <f ca="1">IF(Tabla1[[#This Row],[ABC]]="C",0,ROUNDUP(VLOOKUP(Tabla1[[#This Row],[ABC]],$F$11:$J$12,MATCH(Z$15,$F$10:$J$10,0),0)*Tabla1[[#This Row],[VENTA POR DÍA]],0))</f>
        <v>418</v>
      </c>
    </row>
    <row r="452" spans="2:26" x14ac:dyDescent="0.2">
      <c r="B452" s="2">
        <v>364186</v>
      </c>
      <c r="C452" s="2" t="s">
        <v>710</v>
      </c>
      <c r="D452" s="2" t="s">
        <v>13</v>
      </c>
      <c r="E452" s="3" t="s">
        <v>6</v>
      </c>
      <c r="F452" s="16">
        <f t="shared" ca="1" si="51"/>
        <v>28</v>
      </c>
      <c r="G452" s="17">
        <f t="shared" ca="1" si="52"/>
        <v>23</v>
      </c>
      <c r="H452" s="36" t="str">
        <f>IFERROR(VLOOKUP(Tabla1[[#This Row],[COD PRODUCTO]],Tabla13[#All],9,0),"C")</f>
        <v>A</v>
      </c>
      <c r="I452" s="11">
        <f t="shared" ca="1" si="57"/>
        <v>16</v>
      </c>
      <c r="J452" s="11">
        <f t="shared" ca="1" si="57"/>
        <v>971</v>
      </c>
      <c r="K452" s="11">
        <f t="shared" ca="1" si="57"/>
        <v>70</v>
      </c>
      <c r="L452" s="11">
        <f t="shared" ca="1" si="57"/>
        <v>468</v>
      </c>
      <c r="M452" s="11">
        <f t="shared" ca="1" si="57"/>
        <v>544</v>
      </c>
      <c r="N452" s="11">
        <f t="shared" ca="1" si="57"/>
        <v>-34</v>
      </c>
      <c r="O452" s="11">
        <f t="shared" ca="1" si="57"/>
        <v>-4</v>
      </c>
      <c r="P452" s="11">
        <f t="shared" ca="1" si="57"/>
        <v>468</v>
      </c>
      <c r="Q452" s="11">
        <f t="shared" ca="1" si="57"/>
        <v>281</v>
      </c>
      <c r="R452" s="11">
        <f t="shared" ca="1" si="57"/>
        <v>244</v>
      </c>
      <c r="S452" s="11">
        <f t="shared" ca="1" si="57"/>
        <v>707</v>
      </c>
      <c r="T452" s="11">
        <f t="shared" ca="1" si="57"/>
        <v>-15</v>
      </c>
      <c r="U452" s="11">
        <f ca="1">IF($B$9=1,AVERAGE(Tabla1[[#This Row],[OCT]:[DIC]]),IF($B$9=2,AVERAGE(Tabla1[[#This Row],[JUL]:[DIC]]),AVERAGE(Tabla1[[#This Row],[ENE]:[DIC]])))</f>
        <v>312</v>
      </c>
      <c r="V452" s="11">
        <f ca="1">+Tabla1[[#This Row],[PROMEDIO VENTA (UNDS)]]/30</f>
        <v>10.4</v>
      </c>
      <c r="W452" s="11">
        <f ca="1">+Tabla1[[#This Row],[VENTA POR DÍA]]*Tabla1[[#This Row],[LEAD TIME (Días)]]</f>
        <v>239.20000000000002</v>
      </c>
      <c r="X452" s="11" t="str">
        <f>IF(Tabla1[[#This Row],[ABC]]="C","A PEDIDO","STOCK")</f>
        <v>STOCK</v>
      </c>
      <c r="Y452" s="11">
        <f ca="1">IF(Tabla1[[#This Row],[ABC]]="C",0,ROUNDUP(VLOOKUP(Tabla1[[#This Row],[ABC]],$F$11:$J$12,MATCH(Y$15,$F$10:$J$10,0),0)*Tabla1[[#This Row],[VENTA POR DÍA]],0))</f>
        <v>31</v>
      </c>
      <c r="Z452" s="11">
        <f ca="1">IF(Tabla1[[#This Row],[ABC]]="C",0,ROUNDUP(VLOOKUP(Tabla1[[#This Row],[ABC]],$F$11:$J$12,MATCH(Z$15,$F$10:$J$10,0),0)*Tabla1[[#This Row],[VENTA POR DÍA]],0))</f>
        <v>304</v>
      </c>
    </row>
    <row r="453" spans="2:26" x14ac:dyDescent="0.2">
      <c r="B453" s="2">
        <v>367773</v>
      </c>
      <c r="C453" s="2" t="s">
        <v>716</v>
      </c>
      <c r="D453" s="2" t="s">
        <v>13</v>
      </c>
      <c r="E453" s="3" t="s">
        <v>6</v>
      </c>
      <c r="F453" s="16">
        <f t="shared" ca="1" si="51"/>
        <v>15</v>
      </c>
      <c r="G453" s="17">
        <f t="shared" ca="1" si="52"/>
        <v>18</v>
      </c>
      <c r="H453" s="36" t="str">
        <f>IFERROR(VLOOKUP(Tabla1[[#This Row],[COD PRODUCTO]],Tabla13[#All],9,0),"C")</f>
        <v>B</v>
      </c>
      <c r="I453" s="11">
        <f t="shared" ca="1" si="57"/>
        <v>387</v>
      </c>
      <c r="J453" s="11">
        <f t="shared" ca="1" si="57"/>
        <v>657</v>
      </c>
      <c r="K453" s="11">
        <f t="shared" ca="1" si="57"/>
        <v>476</v>
      </c>
      <c r="L453" s="11">
        <f t="shared" ca="1" si="57"/>
        <v>658</v>
      </c>
      <c r="M453" s="11">
        <f t="shared" ca="1" si="57"/>
        <v>914</v>
      </c>
      <c r="N453" s="11">
        <f t="shared" ca="1" si="57"/>
        <v>196</v>
      </c>
      <c r="O453" s="11">
        <f t="shared" ca="1" si="57"/>
        <v>427</v>
      </c>
      <c r="P453" s="11">
        <f t="shared" ca="1" si="57"/>
        <v>256</v>
      </c>
      <c r="Q453" s="11">
        <f t="shared" ca="1" si="57"/>
        <v>713</v>
      </c>
      <c r="R453" s="11">
        <f t="shared" ca="1" si="57"/>
        <v>606</v>
      </c>
      <c r="S453" s="11">
        <f t="shared" ca="1" si="57"/>
        <v>931</v>
      </c>
      <c r="T453" s="11">
        <f t="shared" ca="1" si="57"/>
        <v>333</v>
      </c>
      <c r="U453" s="11">
        <f ca="1">IF($B$9=1,AVERAGE(Tabla1[[#This Row],[OCT]:[DIC]]),IF($B$9=2,AVERAGE(Tabla1[[#This Row],[JUL]:[DIC]]),AVERAGE(Tabla1[[#This Row],[ENE]:[DIC]])))</f>
        <v>623.33333333333337</v>
      </c>
      <c r="V453" s="11">
        <f ca="1">+Tabla1[[#This Row],[PROMEDIO VENTA (UNDS)]]/30</f>
        <v>20.777777777777779</v>
      </c>
      <c r="W453" s="11">
        <f ca="1">+Tabla1[[#This Row],[VENTA POR DÍA]]*Tabla1[[#This Row],[LEAD TIME (Días)]]</f>
        <v>374</v>
      </c>
      <c r="X453" s="11" t="str">
        <f>IF(Tabla1[[#This Row],[ABC]]="C","A PEDIDO","STOCK")</f>
        <v>STOCK</v>
      </c>
      <c r="Y453" s="11">
        <f ca="1">IF(Tabla1[[#This Row],[ABC]]="C",0,ROUNDUP(VLOOKUP(Tabla1[[#This Row],[ABC]],$F$11:$J$12,MATCH(Y$15,$F$10:$J$10,0),0)*Tabla1[[#This Row],[VENTA POR DÍA]],0))</f>
        <v>195</v>
      </c>
      <c r="Z453" s="11">
        <f ca="1">IF(Tabla1[[#This Row],[ABC]]="C",0,ROUNDUP(VLOOKUP(Tabla1[[#This Row],[ABC]],$F$11:$J$12,MATCH(Z$15,$F$10:$J$10,0),0)*Tabla1[[#This Row],[VENTA POR DÍA]],0))</f>
        <v>474</v>
      </c>
    </row>
    <row r="454" spans="2:26" x14ac:dyDescent="0.2">
      <c r="B454" s="2">
        <v>367710</v>
      </c>
      <c r="C454" s="2" t="s">
        <v>530</v>
      </c>
      <c r="D454" s="2" t="s">
        <v>13</v>
      </c>
      <c r="E454" s="3" t="s">
        <v>6</v>
      </c>
      <c r="F454" s="16">
        <f t="shared" ca="1" si="51"/>
        <v>38</v>
      </c>
      <c r="G454" s="17">
        <f t="shared" ca="1" si="52"/>
        <v>19</v>
      </c>
      <c r="H454" s="36" t="str">
        <f>IFERROR(VLOOKUP(Tabla1[[#This Row],[COD PRODUCTO]],Tabla13[#All],9,0),"C")</f>
        <v>C</v>
      </c>
      <c r="I454" s="11">
        <f t="shared" ca="1" si="57"/>
        <v>718</v>
      </c>
      <c r="J454" s="11">
        <f t="shared" ca="1" si="57"/>
        <v>705</v>
      </c>
      <c r="K454" s="11">
        <f t="shared" ca="1" si="57"/>
        <v>883</v>
      </c>
      <c r="L454" s="11">
        <f t="shared" ca="1" si="57"/>
        <v>938</v>
      </c>
      <c r="M454" s="11">
        <f t="shared" ca="1" si="57"/>
        <v>764</v>
      </c>
      <c r="N454" s="11">
        <f t="shared" ca="1" si="57"/>
        <v>875</v>
      </c>
      <c r="O454" s="11">
        <f t="shared" ca="1" si="57"/>
        <v>73</v>
      </c>
      <c r="P454" s="11">
        <f t="shared" ca="1" si="57"/>
        <v>869</v>
      </c>
      <c r="Q454" s="11">
        <f t="shared" ca="1" si="57"/>
        <v>199</v>
      </c>
      <c r="R454" s="11">
        <f t="shared" ca="1" si="57"/>
        <v>989</v>
      </c>
      <c r="S454" s="11">
        <f t="shared" ca="1" si="57"/>
        <v>732</v>
      </c>
      <c r="T454" s="11">
        <f t="shared" ca="1" si="57"/>
        <v>945</v>
      </c>
      <c r="U454" s="11">
        <f ca="1">IF($B$9=1,AVERAGE(Tabla1[[#This Row],[OCT]:[DIC]]),IF($B$9=2,AVERAGE(Tabla1[[#This Row],[JUL]:[DIC]]),AVERAGE(Tabla1[[#This Row],[ENE]:[DIC]])))</f>
        <v>888.66666666666663</v>
      </c>
      <c r="V454" s="11">
        <f ca="1">+Tabla1[[#This Row],[PROMEDIO VENTA (UNDS)]]/30</f>
        <v>29.62222222222222</v>
      </c>
      <c r="W454" s="11">
        <f ca="1">+Tabla1[[#This Row],[VENTA POR DÍA]]*Tabla1[[#This Row],[LEAD TIME (Días)]]</f>
        <v>562.82222222222219</v>
      </c>
      <c r="X454" s="11" t="str">
        <f>IF(Tabla1[[#This Row],[ABC]]="C","A PEDIDO","STOCK")</f>
        <v>A PEDIDO</v>
      </c>
      <c r="Y454" s="11">
        <f>IF(Tabla1[[#This Row],[ABC]]="C",0,ROUNDUP(VLOOKUP(Tabla1[[#This Row],[ABC]],$F$11:$J$12,MATCH(Y$15,$F$10:$J$10,0),0)*Tabla1[[#This Row],[VENTA POR DÍA]],0))</f>
        <v>0</v>
      </c>
      <c r="Z454" s="11">
        <f>IF(Tabla1[[#This Row],[ABC]]="C",0,ROUNDUP(VLOOKUP(Tabla1[[#This Row],[ABC]],$F$11:$J$12,MATCH(Z$15,$F$10:$J$10,0),0)*Tabla1[[#This Row],[VENTA POR DÍA]],0))</f>
        <v>0</v>
      </c>
    </row>
    <row r="455" spans="2:26" x14ac:dyDescent="0.2">
      <c r="B455" s="2">
        <v>367774</v>
      </c>
      <c r="C455" s="2" t="s">
        <v>747</v>
      </c>
      <c r="D455" s="2" t="s">
        <v>13</v>
      </c>
      <c r="E455" s="3" t="s">
        <v>6</v>
      </c>
      <c r="F455" s="16">
        <f t="shared" ca="1" si="51"/>
        <v>41</v>
      </c>
      <c r="G455" s="17">
        <f t="shared" ca="1" si="52"/>
        <v>6</v>
      </c>
      <c r="H455" s="36" t="str">
        <f>IFERROR(VLOOKUP(Tabla1[[#This Row],[COD PRODUCTO]],Tabla13[#All],9,0),"C")</f>
        <v>A</v>
      </c>
      <c r="I455" s="11">
        <f t="shared" ca="1" si="57"/>
        <v>888</v>
      </c>
      <c r="J455" s="11">
        <f t="shared" ca="1" si="57"/>
        <v>82</v>
      </c>
      <c r="K455" s="11">
        <f t="shared" ca="1" si="57"/>
        <v>775</v>
      </c>
      <c r="L455" s="11">
        <f t="shared" ca="1" si="57"/>
        <v>123</v>
      </c>
      <c r="M455" s="11">
        <f t="shared" ca="1" si="57"/>
        <v>849</v>
      </c>
      <c r="N455" s="11">
        <f t="shared" ca="1" si="57"/>
        <v>547</v>
      </c>
      <c r="O455" s="11">
        <f t="shared" ca="1" si="57"/>
        <v>512</v>
      </c>
      <c r="P455" s="11">
        <f t="shared" ca="1" si="57"/>
        <v>268</v>
      </c>
      <c r="Q455" s="11">
        <f t="shared" ca="1" si="57"/>
        <v>178</v>
      </c>
      <c r="R455" s="11">
        <f t="shared" ca="1" si="57"/>
        <v>613</v>
      </c>
      <c r="S455" s="11">
        <f t="shared" ca="1" si="57"/>
        <v>5</v>
      </c>
      <c r="T455" s="11">
        <f t="shared" ca="1" si="57"/>
        <v>922</v>
      </c>
      <c r="U455" s="11">
        <f ca="1">IF($B$9=1,AVERAGE(Tabla1[[#This Row],[OCT]:[DIC]]),IF($B$9=2,AVERAGE(Tabla1[[#This Row],[JUL]:[DIC]]),AVERAGE(Tabla1[[#This Row],[ENE]:[DIC]])))</f>
        <v>513.33333333333337</v>
      </c>
      <c r="V455" s="11">
        <f ca="1">+Tabla1[[#This Row],[PROMEDIO VENTA (UNDS)]]/30</f>
        <v>17.111111111111111</v>
      </c>
      <c r="W455" s="11">
        <f ca="1">+Tabla1[[#This Row],[VENTA POR DÍA]]*Tabla1[[#This Row],[LEAD TIME (Días)]]</f>
        <v>102.66666666666666</v>
      </c>
      <c r="X455" s="11" t="str">
        <f>IF(Tabla1[[#This Row],[ABC]]="C","A PEDIDO","STOCK")</f>
        <v>STOCK</v>
      </c>
      <c r="Y455" s="11">
        <f ca="1">IF(Tabla1[[#This Row],[ABC]]="C",0,ROUNDUP(VLOOKUP(Tabla1[[#This Row],[ABC]],$F$11:$J$12,MATCH(Y$15,$F$10:$J$10,0),0)*Tabla1[[#This Row],[VENTA POR DÍA]],0))</f>
        <v>51</v>
      </c>
      <c r="Z455" s="11">
        <f ca="1">IF(Tabla1[[#This Row],[ABC]]="C",0,ROUNDUP(VLOOKUP(Tabla1[[#This Row],[ABC]],$F$11:$J$12,MATCH(Z$15,$F$10:$J$10,0),0)*Tabla1[[#This Row],[VENTA POR DÍA]],0))</f>
        <v>500</v>
      </c>
    </row>
    <row r="456" spans="2:26" x14ac:dyDescent="0.2">
      <c r="B456" s="2">
        <v>367772</v>
      </c>
      <c r="C456" s="2" t="s">
        <v>317</v>
      </c>
      <c r="D456" s="2" t="s">
        <v>13</v>
      </c>
      <c r="E456" s="3" t="s">
        <v>6</v>
      </c>
      <c r="F456" s="16">
        <f t="shared" ca="1" si="51"/>
        <v>11</v>
      </c>
      <c r="G456" s="17">
        <f t="shared" ca="1" si="52"/>
        <v>13</v>
      </c>
      <c r="H456" s="36" t="str">
        <f>IFERROR(VLOOKUP(Tabla1[[#This Row],[COD PRODUCTO]],Tabla13[#All],9,0),"C")</f>
        <v>B</v>
      </c>
      <c r="I456" s="11">
        <f t="shared" ref="I456:T465" ca="1" si="58">RANDBETWEEN(-100,1000)</f>
        <v>206</v>
      </c>
      <c r="J456" s="11">
        <f t="shared" ca="1" si="58"/>
        <v>796</v>
      </c>
      <c r="K456" s="11">
        <f t="shared" ca="1" si="58"/>
        <v>658</v>
      </c>
      <c r="L456" s="11">
        <f t="shared" ca="1" si="58"/>
        <v>743</v>
      </c>
      <c r="M456" s="11">
        <f t="shared" ca="1" si="58"/>
        <v>722</v>
      </c>
      <c r="N456" s="11">
        <f t="shared" ca="1" si="58"/>
        <v>637</v>
      </c>
      <c r="O456" s="11">
        <f t="shared" ca="1" si="58"/>
        <v>786</v>
      </c>
      <c r="P456" s="11">
        <f t="shared" ca="1" si="58"/>
        <v>366</v>
      </c>
      <c r="Q456" s="11">
        <f t="shared" ca="1" si="58"/>
        <v>318</v>
      </c>
      <c r="R456" s="11">
        <f t="shared" ca="1" si="58"/>
        <v>648</v>
      </c>
      <c r="S456" s="11">
        <f t="shared" ca="1" si="58"/>
        <v>880</v>
      </c>
      <c r="T456" s="11">
        <f t="shared" ca="1" si="58"/>
        <v>37</v>
      </c>
      <c r="U456" s="11">
        <f ca="1">IF($B$9=1,AVERAGE(Tabla1[[#This Row],[OCT]:[DIC]]),IF($B$9=2,AVERAGE(Tabla1[[#This Row],[JUL]:[DIC]]),AVERAGE(Tabla1[[#This Row],[ENE]:[DIC]])))</f>
        <v>521.66666666666663</v>
      </c>
      <c r="V456" s="11">
        <f ca="1">+Tabla1[[#This Row],[PROMEDIO VENTA (UNDS)]]/30</f>
        <v>17.388888888888889</v>
      </c>
      <c r="W456" s="11">
        <f ca="1">+Tabla1[[#This Row],[VENTA POR DÍA]]*Tabla1[[#This Row],[LEAD TIME (Días)]]</f>
        <v>226.05555555555557</v>
      </c>
      <c r="X456" s="11" t="str">
        <f>IF(Tabla1[[#This Row],[ABC]]="C","A PEDIDO","STOCK")</f>
        <v>STOCK</v>
      </c>
      <c r="Y456" s="11">
        <f ca="1">IF(Tabla1[[#This Row],[ABC]]="C",0,ROUNDUP(VLOOKUP(Tabla1[[#This Row],[ABC]],$F$11:$J$12,MATCH(Y$15,$F$10:$J$10,0),0)*Tabla1[[#This Row],[VENTA POR DÍA]],0))</f>
        <v>163</v>
      </c>
      <c r="Z456" s="11">
        <f ca="1">IF(Tabla1[[#This Row],[ABC]]="C",0,ROUNDUP(VLOOKUP(Tabla1[[#This Row],[ABC]],$F$11:$J$12,MATCH(Z$15,$F$10:$J$10,0),0)*Tabla1[[#This Row],[VENTA POR DÍA]],0))</f>
        <v>397</v>
      </c>
    </row>
    <row r="457" spans="2:26" x14ac:dyDescent="0.2">
      <c r="B457" s="2">
        <v>368017</v>
      </c>
      <c r="C457" s="2" t="s">
        <v>754</v>
      </c>
      <c r="D457" s="2" t="s">
        <v>13</v>
      </c>
      <c r="E457" s="3" t="s">
        <v>6</v>
      </c>
      <c r="F457" s="16">
        <f t="shared" ca="1" si="51"/>
        <v>36</v>
      </c>
      <c r="G457" s="17">
        <f t="shared" ca="1" si="52"/>
        <v>12</v>
      </c>
      <c r="H457" s="36" t="str">
        <f>IFERROR(VLOOKUP(Tabla1[[#This Row],[COD PRODUCTO]],Tabla13[#All],9,0),"C")</f>
        <v>C</v>
      </c>
      <c r="I457" s="11">
        <f t="shared" ca="1" si="58"/>
        <v>815</v>
      </c>
      <c r="J457" s="11">
        <f t="shared" ca="1" si="58"/>
        <v>14</v>
      </c>
      <c r="K457" s="11">
        <f t="shared" ca="1" si="58"/>
        <v>923</v>
      </c>
      <c r="L457" s="11">
        <f t="shared" ca="1" si="58"/>
        <v>256</v>
      </c>
      <c r="M457" s="11">
        <f t="shared" ca="1" si="58"/>
        <v>240</v>
      </c>
      <c r="N457" s="11">
        <f t="shared" ca="1" si="58"/>
        <v>-22</v>
      </c>
      <c r="O457" s="11">
        <f t="shared" ca="1" si="58"/>
        <v>446</v>
      </c>
      <c r="P457" s="11">
        <f t="shared" ca="1" si="58"/>
        <v>428</v>
      </c>
      <c r="Q457" s="11">
        <f t="shared" ca="1" si="58"/>
        <v>240</v>
      </c>
      <c r="R457" s="11">
        <f t="shared" ca="1" si="58"/>
        <v>176</v>
      </c>
      <c r="S457" s="11">
        <f t="shared" ca="1" si="58"/>
        <v>971</v>
      </c>
      <c r="T457" s="11">
        <f t="shared" ca="1" si="58"/>
        <v>66</v>
      </c>
      <c r="U457" s="11">
        <f ca="1">IF($B$9=1,AVERAGE(Tabla1[[#This Row],[OCT]:[DIC]]),IF($B$9=2,AVERAGE(Tabla1[[#This Row],[JUL]:[DIC]]),AVERAGE(Tabla1[[#This Row],[ENE]:[DIC]])))</f>
        <v>404.33333333333331</v>
      </c>
      <c r="V457" s="11">
        <f ca="1">+Tabla1[[#This Row],[PROMEDIO VENTA (UNDS)]]/30</f>
        <v>13.477777777777778</v>
      </c>
      <c r="W457" s="11">
        <f ca="1">+Tabla1[[#This Row],[VENTA POR DÍA]]*Tabla1[[#This Row],[LEAD TIME (Días)]]</f>
        <v>161.73333333333335</v>
      </c>
      <c r="X457" s="11" t="str">
        <f>IF(Tabla1[[#This Row],[ABC]]="C","A PEDIDO","STOCK")</f>
        <v>A PEDIDO</v>
      </c>
      <c r="Y457" s="11">
        <f>IF(Tabla1[[#This Row],[ABC]]="C",0,ROUNDUP(VLOOKUP(Tabla1[[#This Row],[ABC]],$F$11:$J$12,MATCH(Y$15,$F$10:$J$10,0),0)*Tabla1[[#This Row],[VENTA POR DÍA]],0))</f>
        <v>0</v>
      </c>
      <c r="Z457" s="11">
        <f>IF(Tabla1[[#This Row],[ABC]]="C",0,ROUNDUP(VLOOKUP(Tabla1[[#This Row],[ABC]],$F$11:$J$12,MATCH(Z$15,$F$10:$J$10,0),0)*Tabla1[[#This Row],[VENTA POR DÍA]],0))</f>
        <v>0</v>
      </c>
    </row>
    <row r="458" spans="2:26" x14ac:dyDescent="0.2">
      <c r="B458" s="2">
        <v>367707</v>
      </c>
      <c r="C458" s="2" t="s">
        <v>164</v>
      </c>
      <c r="D458" s="2" t="s">
        <v>13</v>
      </c>
      <c r="E458" s="3" t="s">
        <v>6</v>
      </c>
      <c r="F458" s="16">
        <f t="shared" ca="1" si="51"/>
        <v>38</v>
      </c>
      <c r="G458" s="17">
        <f t="shared" ca="1" si="52"/>
        <v>27</v>
      </c>
      <c r="H458" s="36" t="str">
        <f>IFERROR(VLOOKUP(Tabla1[[#This Row],[COD PRODUCTO]],Tabla13[#All],9,0),"C")</f>
        <v>C</v>
      </c>
      <c r="I458" s="11">
        <f t="shared" ca="1" si="58"/>
        <v>-74</v>
      </c>
      <c r="J458" s="11">
        <f t="shared" ca="1" si="58"/>
        <v>91</v>
      </c>
      <c r="K458" s="11">
        <f t="shared" ca="1" si="58"/>
        <v>288</v>
      </c>
      <c r="L458" s="11">
        <f t="shared" ca="1" si="58"/>
        <v>332</v>
      </c>
      <c r="M458" s="11">
        <f t="shared" ca="1" si="58"/>
        <v>674</v>
      </c>
      <c r="N458" s="11">
        <f t="shared" ca="1" si="58"/>
        <v>664</v>
      </c>
      <c r="O458" s="11">
        <f t="shared" ca="1" si="58"/>
        <v>84</v>
      </c>
      <c r="P458" s="11">
        <f t="shared" ca="1" si="58"/>
        <v>869</v>
      </c>
      <c r="Q458" s="11">
        <f t="shared" ca="1" si="58"/>
        <v>363</v>
      </c>
      <c r="R458" s="11">
        <f t="shared" ca="1" si="58"/>
        <v>630</v>
      </c>
      <c r="S458" s="11">
        <f t="shared" ca="1" si="58"/>
        <v>280</v>
      </c>
      <c r="T458" s="11">
        <f t="shared" ca="1" si="58"/>
        <v>951</v>
      </c>
      <c r="U458" s="11">
        <f ca="1">IF($B$9=1,AVERAGE(Tabla1[[#This Row],[OCT]:[DIC]]),IF($B$9=2,AVERAGE(Tabla1[[#This Row],[JUL]:[DIC]]),AVERAGE(Tabla1[[#This Row],[ENE]:[DIC]])))</f>
        <v>620.33333333333337</v>
      </c>
      <c r="V458" s="11">
        <f ca="1">+Tabla1[[#This Row],[PROMEDIO VENTA (UNDS)]]/30</f>
        <v>20.677777777777781</v>
      </c>
      <c r="W458" s="11">
        <f ca="1">+Tabla1[[#This Row],[VENTA POR DÍA]]*Tabla1[[#This Row],[LEAD TIME (Días)]]</f>
        <v>558.30000000000007</v>
      </c>
      <c r="X458" s="11" t="str">
        <f>IF(Tabla1[[#This Row],[ABC]]="C","A PEDIDO","STOCK")</f>
        <v>A PEDIDO</v>
      </c>
      <c r="Y458" s="11">
        <f>IF(Tabla1[[#This Row],[ABC]]="C",0,ROUNDUP(VLOOKUP(Tabla1[[#This Row],[ABC]],$F$11:$J$12,MATCH(Y$15,$F$10:$J$10,0),0)*Tabla1[[#This Row],[VENTA POR DÍA]],0))</f>
        <v>0</v>
      </c>
      <c r="Z458" s="11">
        <f>IF(Tabla1[[#This Row],[ABC]]="C",0,ROUNDUP(VLOOKUP(Tabla1[[#This Row],[ABC]],$F$11:$J$12,MATCH(Z$15,$F$10:$J$10,0),0)*Tabla1[[#This Row],[VENTA POR DÍA]],0))</f>
        <v>0</v>
      </c>
    </row>
    <row r="459" spans="2:26" x14ac:dyDescent="0.2">
      <c r="B459" s="2">
        <v>367713</v>
      </c>
      <c r="C459" s="2" t="s">
        <v>756</v>
      </c>
      <c r="D459" s="2" t="s">
        <v>13</v>
      </c>
      <c r="E459" s="3" t="s">
        <v>6</v>
      </c>
      <c r="F459" s="16">
        <f t="shared" ca="1" si="51"/>
        <v>38</v>
      </c>
      <c r="G459" s="17">
        <f t="shared" ca="1" si="52"/>
        <v>30</v>
      </c>
      <c r="H459" s="36" t="str">
        <f>IFERROR(VLOOKUP(Tabla1[[#This Row],[COD PRODUCTO]],Tabla13[#All],9,0),"C")</f>
        <v>C</v>
      </c>
      <c r="I459" s="11">
        <f t="shared" ca="1" si="58"/>
        <v>287</v>
      </c>
      <c r="J459" s="11">
        <f t="shared" ca="1" si="58"/>
        <v>966</v>
      </c>
      <c r="K459" s="11">
        <f t="shared" ca="1" si="58"/>
        <v>145</v>
      </c>
      <c r="L459" s="11">
        <f t="shared" ca="1" si="58"/>
        <v>805</v>
      </c>
      <c r="M459" s="11">
        <f t="shared" ca="1" si="58"/>
        <v>485</v>
      </c>
      <c r="N459" s="11">
        <f t="shared" ca="1" si="58"/>
        <v>709</v>
      </c>
      <c r="O459" s="11">
        <f t="shared" ca="1" si="58"/>
        <v>693</v>
      </c>
      <c r="P459" s="11">
        <f t="shared" ca="1" si="58"/>
        <v>622</v>
      </c>
      <c r="Q459" s="11">
        <f t="shared" ca="1" si="58"/>
        <v>69</v>
      </c>
      <c r="R459" s="11">
        <f t="shared" ca="1" si="58"/>
        <v>6</v>
      </c>
      <c r="S459" s="11">
        <f t="shared" ca="1" si="58"/>
        <v>335</v>
      </c>
      <c r="T459" s="11">
        <f t="shared" ca="1" si="58"/>
        <v>774</v>
      </c>
      <c r="U459" s="11">
        <f ca="1">IF($B$9=1,AVERAGE(Tabla1[[#This Row],[OCT]:[DIC]]),IF($B$9=2,AVERAGE(Tabla1[[#This Row],[JUL]:[DIC]]),AVERAGE(Tabla1[[#This Row],[ENE]:[DIC]])))</f>
        <v>371.66666666666669</v>
      </c>
      <c r="V459" s="11">
        <f ca="1">+Tabla1[[#This Row],[PROMEDIO VENTA (UNDS)]]/30</f>
        <v>12.388888888888889</v>
      </c>
      <c r="W459" s="11">
        <f ca="1">+Tabla1[[#This Row],[VENTA POR DÍA]]*Tabla1[[#This Row],[LEAD TIME (Días)]]</f>
        <v>371.66666666666669</v>
      </c>
      <c r="X459" s="11" t="str">
        <f>IF(Tabla1[[#This Row],[ABC]]="C","A PEDIDO","STOCK")</f>
        <v>A PEDIDO</v>
      </c>
      <c r="Y459" s="11">
        <f>IF(Tabla1[[#This Row],[ABC]]="C",0,ROUNDUP(VLOOKUP(Tabla1[[#This Row],[ABC]],$F$11:$J$12,MATCH(Y$15,$F$10:$J$10,0),0)*Tabla1[[#This Row],[VENTA POR DÍA]],0))</f>
        <v>0</v>
      </c>
      <c r="Z459" s="11">
        <f>IF(Tabla1[[#This Row],[ABC]]="C",0,ROUNDUP(VLOOKUP(Tabla1[[#This Row],[ABC]],$F$11:$J$12,MATCH(Z$15,$F$10:$J$10,0),0)*Tabla1[[#This Row],[VENTA POR DÍA]],0))</f>
        <v>0</v>
      </c>
    </row>
    <row r="460" spans="2:26" x14ac:dyDescent="0.2">
      <c r="B460" s="2">
        <v>362728</v>
      </c>
      <c r="C460" s="2" t="s">
        <v>754</v>
      </c>
      <c r="D460" s="2" t="s">
        <v>13</v>
      </c>
      <c r="E460" s="3" t="s">
        <v>6</v>
      </c>
      <c r="F460" s="16">
        <f t="shared" ca="1" si="51"/>
        <v>18</v>
      </c>
      <c r="G460" s="17">
        <f t="shared" ca="1" si="52"/>
        <v>12</v>
      </c>
      <c r="H460" s="36" t="str">
        <f>IFERROR(VLOOKUP(Tabla1[[#This Row],[COD PRODUCTO]],Tabla13[#All],9,0),"C")</f>
        <v>B</v>
      </c>
      <c r="I460" s="11">
        <f t="shared" ca="1" si="58"/>
        <v>814</v>
      </c>
      <c r="J460" s="11">
        <f t="shared" ca="1" si="58"/>
        <v>560</v>
      </c>
      <c r="K460" s="11">
        <f t="shared" ca="1" si="58"/>
        <v>-5</v>
      </c>
      <c r="L460" s="11">
        <f t="shared" ca="1" si="58"/>
        <v>918</v>
      </c>
      <c r="M460" s="11">
        <f t="shared" ca="1" si="58"/>
        <v>322</v>
      </c>
      <c r="N460" s="11">
        <f t="shared" ca="1" si="58"/>
        <v>816</v>
      </c>
      <c r="O460" s="11">
        <f t="shared" ca="1" si="58"/>
        <v>506</v>
      </c>
      <c r="P460" s="11">
        <f t="shared" ca="1" si="58"/>
        <v>911</v>
      </c>
      <c r="Q460" s="11">
        <f t="shared" ca="1" si="58"/>
        <v>52</v>
      </c>
      <c r="R460" s="11">
        <f t="shared" ca="1" si="58"/>
        <v>481</v>
      </c>
      <c r="S460" s="11">
        <f t="shared" ca="1" si="58"/>
        <v>488</v>
      </c>
      <c r="T460" s="11">
        <f t="shared" ca="1" si="58"/>
        <v>335</v>
      </c>
      <c r="U460" s="11">
        <f ca="1">IF($B$9=1,AVERAGE(Tabla1[[#This Row],[OCT]:[DIC]]),IF($B$9=2,AVERAGE(Tabla1[[#This Row],[JUL]:[DIC]]),AVERAGE(Tabla1[[#This Row],[ENE]:[DIC]])))</f>
        <v>434.66666666666669</v>
      </c>
      <c r="V460" s="11">
        <f ca="1">+Tabla1[[#This Row],[PROMEDIO VENTA (UNDS)]]/30</f>
        <v>14.488888888888889</v>
      </c>
      <c r="W460" s="11">
        <f ca="1">+Tabla1[[#This Row],[VENTA POR DÍA]]*Tabla1[[#This Row],[LEAD TIME (Días)]]</f>
        <v>173.86666666666667</v>
      </c>
      <c r="X460" s="11" t="str">
        <f>IF(Tabla1[[#This Row],[ABC]]="C","A PEDIDO","STOCK")</f>
        <v>STOCK</v>
      </c>
      <c r="Y460" s="11">
        <f ca="1">IF(Tabla1[[#This Row],[ABC]]="C",0,ROUNDUP(VLOOKUP(Tabla1[[#This Row],[ABC]],$F$11:$J$12,MATCH(Y$15,$F$10:$J$10,0),0)*Tabla1[[#This Row],[VENTA POR DÍA]],0))</f>
        <v>136</v>
      </c>
      <c r="Z460" s="11">
        <f ca="1">IF(Tabla1[[#This Row],[ABC]]="C",0,ROUNDUP(VLOOKUP(Tabla1[[#This Row],[ABC]],$F$11:$J$12,MATCH(Z$15,$F$10:$J$10,0),0)*Tabla1[[#This Row],[VENTA POR DÍA]],0))</f>
        <v>331</v>
      </c>
    </row>
    <row r="461" spans="2:26" x14ac:dyDescent="0.2">
      <c r="B461" s="2">
        <v>367779</v>
      </c>
      <c r="C461" s="2" t="s">
        <v>37</v>
      </c>
      <c r="D461" s="2" t="s">
        <v>13</v>
      </c>
      <c r="E461" s="3" t="s">
        <v>6</v>
      </c>
      <c r="F461" s="16">
        <f t="shared" ca="1" si="51"/>
        <v>49</v>
      </c>
      <c r="G461" s="17">
        <f t="shared" ca="1" si="52"/>
        <v>9</v>
      </c>
      <c r="H461" s="36" t="str">
        <f>IFERROR(VLOOKUP(Tabla1[[#This Row],[COD PRODUCTO]],Tabla13[#All],9,0),"C")</f>
        <v>A</v>
      </c>
      <c r="I461" s="11">
        <f t="shared" ca="1" si="58"/>
        <v>660</v>
      </c>
      <c r="J461" s="11">
        <f t="shared" ca="1" si="58"/>
        <v>812</v>
      </c>
      <c r="K461" s="11">
        <f t="shared" ca="1" si="58"/>
        <v>283</v>
      </c>
      <c r="L461" s="11">
        <f t="shared" ca="1" si="58"/>
        <v>758</v>
      </c>
      <c r="M461" s="11">
        <f t="shared" ca="1" si="58"/>
        <v>842</v>
      </c>
      <c r="N461" s="11">
        <f t="shared" ca="1" si="58"/>
        <v>50</v>
      </c>
      <c r="O461" s="11">
        <f t="shared" ca="1" si="58"/>
        <v>666</v>
      </c>
      <c r="P461" s="11">
        <f t="shared" ca="1" si="58"/>
        <v>266</v>
      </c>
      <c r="Q461" s="11">
        <f t="shared" ca="1" si="58"/>
        <v>687</v>
      </c>
      <c r="R461" s="11">
        <f t="shared" ca="1" si="58"/>
        <v>63</v>
      </c>
      <c r="S461" s="11">
        <f t="shared" ca="1" si="58"/>
        <v>697</v>
      </c>
      <c r="T461" s="11">
        <f t="shared" ca="1" si="58"/>
        <v>-69</v>
      </c>
      <c r="U461" s="11">
        <f ca="1">IF($B$9=1,AVERAGE(Tabla1[[#This Row],[OCT]:[DIC]]),IF($B$9=2,AVERAGE(Tabla1[[#This Row],[JUL]:[DIC]]),AVERAGE(Tabla1[[#This Row],[ENE]:[DIC]])))</f>
        <v>230.33333333333334</v>
      </c>
      <c r="V461" s="11">
        <f ca="1">+Tabla1[[#This Row],[PROMEDIO VENTA (UNDS)]]/30</f>
        <v>7.677777777777778</v>
      </c>
      <c r="W461" s="11">
        <f ca="1">+Tabla1[[#This Row],[VENTA POR DÍA]]*Tabla1[[#This Row],[LEAD TIME (Días)]]</f>
        <v>69.100000000000009</v>
      </c>
      <c r="X461" s="11" t="str">
        <f>IF(Tabla1[[#This Row],[ABC]]="C","A PEDIDO","STOCK")</f>
        <v>STOCK</v>
      </c>
      <c r="Y461" s="11">
        <f ca="1">IF(Tabla1[[#This Row],[ABC]]="C",0,ROUNDUP(VLOOKUP(Tabla1[[#This Row],[ABC]],$F$11:$J$12,MATCH(Y$15,$F$10:$J$10,0),0)*Tabla1[[#This Row],[VENTA POR DÍA]],0))</f>
        <v>23</v>
      </c>
      <c r="Z461" s="11">
        <f ca="1">IF(Tabla1[[#This Row],[ABC]]="C",0,ROUNDUP(VLOOKUP(Tabla1[[#This Row],[ABC]],$F$11:$J$12,MATCH(Z$15,$F$10:$J$10,0),0)*Tabla1[[#This Row],[VENTA POR DÍA]],0))</f>
        <v>225</v>
      </c>
    </row>
    <row r="462" spans="2:26" x14ac:dyDescent="0.2">
      <c r="B462" s="2">
        <v>362589</v>
      </c>
      <c r="C462" s="2" t="s">
        <v>767</v>
      </c>
      <c r="D462" s="2" t="s">
        <v>13</v>
      </c>
      <c r="E462" s="3" t="s">
        <v>6</v>
      </c>
      <c r="F462" s="16">
        <f t="shared" ca="1" si="51"/>
        <v>29</v>
      </c>
      <c r="G462" s="17">
        <f t="shared" ca="1" si="52"/>
        <v>15</v>
      </c>
      <c r="H462" s="36" t="str">
        <f>IFERROR(VLOOKUP(Tabla1[[#This Row],[COD PRODUCTO]],Tabla13[#All],9,0),"C")</f>
        <v>A</v>
      </c>
      <c r="I462" s="11">
        <f t="shared" ca="1" si="58"/>
        <v>766</v>
      </c>
      <c r="J462" s="11">
        <f t="shared" ca="1" si="58"/>
        <v>461</v>
      </c>
      <c r="K462" s="11">
        <f t="shared" ca="1" si="58"/>
        <v>32</v>
      </c>
      <c r="L462" s="11">
        <f t="shared" ca="1" si="58"/>
        <v>700</v>
      </c>
      <c r="M462" s="11">
        <f t="shared" ca="1" si="58"/>
        <v>55</v>
      </c>
      <c r="N462" s="11">
        <f t="shared" ca="1" si="58"/>
        <v>723</v>
      </c>
      <c r="O462" s="11">
        <f t="shared" ca="1" si="58"/>
        <v>260</v>
      </c>
      <c r="P462" s="11">
        <f t="shared" ca="1" si="58"/>
        <v>95</v>
      </c>
      <c r="Q462" s="11">
        <f t="shared" ca="1" si="58"/>
        <v>194</v>
      </c>
      <c r="R462" s="11">
        <f t="shared" ca="1" si="58"/>
        <v>63</v>
      </c>
      <c r="S462" s="11">
        <f t="shared" ca="1" si="58"/>
        <v>931</v>
      </c>
      <c r="T462" s="11">
        <f t="shared" ca="1" si="58"/>
        <v>237</v>
      </c>
      <c r="U462" s="11">
        <f ca="1">IF($B$9=1,AVERAGE(Tabla1[[#This Row],[OCT]:[DIC]]),IF($B$9=2,AVERAGE(Tabla1[[#This Row],[JUL]:[DIC]]),AVERAGE(Tabla1[[#This Row],[ENE]:[DIC]])))</f>
        <v>410.33333333333331</v>
      </c>
      <c r="V462" s="11">
        <f ca="1">+Tabla1[[#This Row],[PROMEDIO VENTA (UNDS)]]/30</f>
        <v>13.677777777777777</v>
      </c>
      <c r="W462" s="11">
        <f ca="1">+Tabla1[[#This Row],[VENTA POR DÍA]]*Tabla1[[#This Row],[LEAD TIME (Días)]]</f>
        <v>205.16666666666666</v>
      </c>
      <c r="X462" s="11" t="str">
        <f>IF(Tabla1[[#This Row],[ABC]]="C","A PEDIDO","STOCK")</f>
        <v>STOCK</v>
      </c>
      <c r="Y462" s="11">
        <f ca="1">IF(Tabla1[[#This Row],[ABC]]="C",0,ROUNDUP(VLOOKUP(Tabla1[[#This Row],[ABC]],$F$11:$J$12,MATCH(Y$15,$F$10:$J$10,0),0)*Tabla1[[#This Row],[VENTA POR DÍA]],0))</f>
        <v>41</v>
      </c>
      <c r="Z462" s="11">
        <f ca="1">IF(Tabla1[[#This Row],[ABC]]="C",0,ROUNDUP(VLOOKUP(Tabla1[[#This Row],[ABC]],$F$11:$J$12,MATCH(Z$15,$F$10:$J$10,0),0)*Tabla1[[#This Row],[VENTA POR DÍA]],0))</f>
        <v>400</v>
      </c>
    </row>
    <row r="463" spans="2:26" x14ac:dyDescent="0.2">
      <c r="B463" s="2">
        <v>348009</v>
      </c>
      <c r="C463" s="2" t="s">
        <v>20</v>
      </c>
      <c r="D463" s="2" t="s">
        <v>21</v>
      </c>
      <c r="E463" s="3" t="s">
        <v>6</v>
      </c>
      <c r="F463" s="16">
        <f t="shared" ca="1" si="51"/>
        <v>28</v>
      </c>
      <c r="G463" s="17">
        <f t="shared" ca="1" si="52"/>
        <v>6</v>
      </c>
      <c r="H463" s="36" t="str">
        <f>IFERROR(VLOOKUP(Tabla1[[#This Row],[COD PRODUCTO]],Tabla13[#All],9,0),"C")</f>
        <v>C</v>
      </c>
      <c r="I463" s="11">
        <f t="shared" ca="1" si="58"/>
        <v>1</v>
      </c>
      <c r="J463" s="11">
        <f t="shared" ca="1" si="58"/>
        <v>934</v>
      </c>
      <c r="K463" s="11">
        <f t="shared" ca="1" si="58"/>
        <v>-39</v>
      </c>
      <c r="L463" s="11">
        <f t="shared" ca="1" si="58"/>
        <v>109</v>
      </c>
      <c r="M463" s="11">
        <f t="shared" ca="1" si="58"/>
        <v>487</v>
      </c>
      <c r="N463" s="11">
        <f t="shared" ca="1" si="58"/>
        <v>350</v>
      </c>
      <c r="O463" s="11">
        <f t="shared" ca="1" si="58"/>
        <v>980</v>
      </c>
      <c r="P463" s="11">
        <f t="shared" ca="1" si="58"/>
        <v>-83</v>
      </c>
      <c r="Q463" s="11">
        <f t="shared" ca="1" si="58"/>
        <v>294</v>
      </c>
      <c r="R463" s="11">
        <f t="shared" ca="1" si="58"/>
        <v>735</v>
      </c>
      <c r="S463" s="11">
        <f t="shared" ca="1" si="58"/>
        <v>270</v>
      </c>
      <c r="T463" s="11">
        <f t="shared" ca="1" si="58"/>
        <v>327</v>
      </c>
      <c r="U463" s="11">
        <f ca="1">IF($B$9=1,AVERAGE(Tabla1[[#This Row],[OCT]:[DIC]]),IF($B$9=2,AVERAGE(Tabla1[[#This Row],[JUL]:[DIC]]),AVERAGE(Tabla1[[#This Row],[ENE]:[DIC]])))</f>
        <v>444</v>
      </c>
      <c r="V463" s="11">
        <f ca="1">+Tabla1[[#This Row],[PROMEDIO VENTA (UNDS)]]/30</f>
        <v>14.8</v>
      </c>
      <c r="W463" s="11">
        <f ca="1">+Tabla1[[#This Row],[VENTA POR DÍA]]*Tabla1[[#This Row],[LEAD TIME (Días)]]</f>
        <v>88.800000000000011</v>
      </c>
      <c r="X463" s="11" t="str">
        <f>IF(Tabla1[[#This Row],[ABC]]="C","A PEDIDO","STOCK")</f>
        <v>A PEDIDO</v>
      </c>
      <c r="Y463" s="11">
        <f>IF(Tabla1[[#This Row],[ABC]]="C",0,ROUNDUP(VLOOKUP(Tabla1[[#This Row],[ABC]],$F$11:$J$12,MATCH(Y$15,$F$10:$J$10,0),0)*Tabla1[[#This Row],[VENTA POR DÍA]],0))</f>
        <v>0</v>
      </c>
      <c r="Z463" s="11">
        <f>IF(Tabla1[[#This Row],[ABC]]="C",0,ROUNDUP(VLOOKUP(Tabla1[[#This Row],[ABC]],$F$11:$J$12,MATCH(Z$15,$F$10:$J$10,0),0)*Tabla1[[#This Row],[VENTA POR DÍA]],0))</f>
        <v>0</v>
      </c>
    </row>
    <row r="464" spans="2:26" x14ac:dyDescent="0.2">
      <c r="B464" s="2">
        <v>347860</v>
      </c>
      <c r="C464" s="2" t="s">
        <v>23</v>
      </c>
      <c r="D464" s="2" t="s">
        <v>21</v>
      </c>
      <c r="E464" s="3" t="s">
        <v>6</v>
      </c>
      <c r="F464" s="16">
        <f t="shared" ref="F464:F527" ca="1" si="59">RANDBETWEEN(5,50)</f>
        <v>18</v>
      </c>
      <c r="G464" s="17">
        <f t="shared" ref="G464:G527" ca="1" si="60">RANDBETWEEN(3,30)</f>
        <v>13</v>
      </c>
      <c r="H464" s="36" t="str">
        <f>IFERROR(VLOOKUP(Tabla1[[#This Row],[COD PRODUCTO]],Tabla13[#All],9,0),"C")</f>
        <v>C</v>
      </c>
      <c r="I464" s="11">
        <f t="shared" ca="1" si="58"/>
        <v>303</v>
      </c>
      <c r="J464" s="11">
        <f t="shared" ca="1" si="58"/>
        <v>618</v>
      </c>
      <c r="K464" s="11">
        <f t="shared" ca="1" si="58"/>
        <v>-6</v>
      </c>
      <c r="L464" s="11">
        <f t="shared" ca="1" si="58"/>
        <v>395</v>
      </c>
      <c r="M464" s="11">
        <f t="shared" ca="1" si="58"/>
        <v>893</v>
      </c>
      <c r="N464" s="11">
        <f t="shared" ca="1" si="58"/>
        <v>798</v>
      </c>
      <c r="O464" s="11">
        <f t="shared" ca="1" si="58"/>
        <v>513</v>
      </c>
      <c r="P464" s="11">
        <f t="shared" ca="1" si="58"/>
        <v>451</v>
      </c>
      <c r="Q464" s="11">
        <f t="shared" ca="1" si="58"/>
        <v>158</v>
      </c>
      <c r="R464" s="11">
        <f t="shared" ca="1" si="58"/>
        <v>948</v>
      </c>
      <c r="S464" s="11">
        <f t="shared" ca="1" si="58"/>
        <v>609</v>
      </c>
      <c r="T464" s="11">
        <f t="shared" ca="1" si="58"/>
        <v>258</v>
      </c>
      <c r="U464" s="11">
        <f ca="1">IF($B$9=1,AVERAGE(Tabla1[[#This Row],[OCT]:[DIC]]),IF($B$9=2,AVERAGE(Tabla1[[#This Row],[JUL]:[DIC]]),AVERAGE(Tabla1[[#This Row],[ENE]:[DIC]])))</f>
        <v>605</v>
      </c>
      <c r="V464" s="11">
        <f ca="1">+Tabla1[[#This Row],[PROMEDIO VENTA (UNDS)]]/30</f>
        <v>20.166666666666668</v>
      </c>
      <c r="W464" s="11">
        <f ca="1">+Tabla1[[#This Row],[VENTA POR DÍA]]*Tabla1[[#This Row],[LEAD TIME (Días)]]</f>
        <v>262.16666666666669</v>
      </c>
      <c r="X464" s="11" t="str">
        <f>IF(Tabla1[[#This Row],[ABC]]="C","A PEDIDO","STOCK")</f>
        <v>A PEDIDO</v>
      </c>
      <c r="Y464" s="11">
        <f>IF(Tabla1[[#This Row],[ABC]]="C",0,ROUNDUP(VLOOKUP(Tabla1[[#This Row],[ABC]],$F$11:$J$12,MATCH(Y$15,$F$10:$J$10,0),0)*Tabla1[[#This Row],[VENTA POR DÍA]],0))</f>
        <v>0</v>
      </c>
      <c r="Z464" s="11">
        <f>IF(Tabla1[[#This Row],[ABC]]="C",0,ROUNDUP(VLOOKUP(Tabla1[[#This Row],[ABC]],$F$11:$J$12,MATCH(Z$15,$F$10:$J$10,0),0)*Tabla1[[#This Row],[VENTA POR DÍA]],0))</f>
        <v>0</v>
      </c>
    </row>
    <row r="465" spans="2:26" x14ac:dyDescent="0.2">
      <c r="B465" s="2">
        <v>348607</v>
      </c>
      <c r="C465" s="2" t="s">
        <v>29</v>
      </c>
      <c r="D465" s="2" t="s">
        <v>21</v>
      </c>
      <c r="E465" s="3" t="s">
        <v>6</v>
      </c>
      <c r="F465" s="16">
        <f t="shared" ca="1" si="59"/>
        <v>40</v>
      </c>
      <c r="G465" s="17">
        <f t="shared" ca="1" si="60"/>
        <v>25</v>
      </c>
      <c r="H465" s="36" t="str">
        <f>IFERROR(VLOOKUP(Tabla1[[#This Row],[COD PRODUCTO]],Tabla13[#All],9,0),"C")</f>
        <v>C</v>
      </c>
      <c r="I465" s="11">
        <f t="shared" ca="1" si="58"/>
        <v>651</v>
      </c>
      <c r="J465" s="11">
        <f t="shared" ca="1" si="58"/>
        <v>423</v>
      </c>
      <c r="K465" s="11">
        <f t="shared" ca="1" si="58"/>
        <v>916</v>
      </c>
      <c r="L465" s="11">
        <f t="shared" ca="1" si="58"/>
        <v>103</v>
      </c>
      <c r="M465" s="11">
        <f t="shared" ca="1" si="58"/>
        <v>132</v>
      </c>
      <c r="N465" s="11">
        <f t="shared" ca="1" si="58"/>
        <v>551</v>
      </c>
      <c r="O465" s="11">
        <f t="shared" ca="1" si="58"/>
        <v>617</v>
      </c>
      <c r="P465" s="11">
        <f t="shared" ca="1" si="58"/>
        <v>770</v>
      </c>
      <c r="Q465" s="11">
        <f t="shared" ca="1" si="58"/>
        <v>227</v>
      </c>
      <c r="R465" s="11">
        <f t="shared" ca="1" si="58"/>
        <v>518</v>
      </c>
      <c r="S465" s="11">
        <f t="shared" ca="1" si="58"/>
        <v>672</v>
      </c>
      <c r="T465" s="11">
        <f t="shared" ca="1" si="58"/>
        <v>891</v>
      </c>
      <c r="U465" s="11">
        <f ca="1">IF($B$9=1,AVERAGE(Tabla1[[#This Row],[OCT]:[DIC]]),IF($B$9=2,AVERAGE(Tabla1[[#This Row],[JUL]:[DIC]]),AVERAGE(Tabla1[[#This Row],[ENE]:[DIC]])))</f>
        <v>693.66666666666663</v>
      </c>
      <c r="V465" s="11">
        <f ca="1">+Tabla1[[#This Row],[PROMEDIO VENTA (UNDS)]]/30</f>
        <v>23.12222222222222</v>
      </c>
      <c r="W465" s="11">
        <f ca="1">+Tabla1[[#This Row],[VENTA POR DÍA]]*Tabla1[[#This Row],[LEAD TIME (Días)]]</f>
        <v>578.05555555555554</v>
      </c>
      <c r="X465" s="11" t="str">
        <f>IF(Tabla1[[#This Row],[ABC]]="C","A PEDIDO","STOCK")</f>
        <v>A PEDIDO</v>
      </c>
      <c r="Y465" s="11">
        <f>IF(Tabla1[[#This Row],[ABC]]="C",0,ROUNDUP(VLOOKUP(Tabla1[[#This Row],[ABC]],$F$11:$J$12,MATCH(Y$15,$F$10:$J$10,0),0)*Tabla1[[#This Row],[VENTA POR DÍA]],0))</f>
        <v>0</v>
      </c>
      <c r="Z465" s="11">
        <f>IF(Tabla1[[#This Row],[ABC]]="C",0,ROUNDUP(VLOOKUP(Tabla1[[#This Row],[ABC]],$F$11:$J$12,MATCH(Z$15,$F$10:$J$10,0),0)*Tabla1[[#This Row],[VENTA POR DÍA]],0))</f>
        <v>0</v>
      </c>
    </row>
    <row r="466" spans="2:26" x14ac:dyDescent="0.2">
      <c r="B466" s="2">
        <v>347873</v>
      </c>
      <c r="C466" s="2" t="s">
        <v>57</v>
      </c>
      <c r="D466" s="2" t="s">
        <v>21</v>
      </c>
      <c r="E466" s="3" t="s">
        <v>6</v>
      </c>
      <c r="F466" s="16">
        <f t="shared" ca="1" si="59"/>
        <v>36</v>
      </c>
      <c r="G466" s="17">
        <f t="shared" ca="1" si="60"/>
        <v>21</v>
      </c>
      <c r="H466" s="36" t="str">
        <f>IFERROR(VLOOKUP(Tabla1[[#This Row],[COD PRODUCTO]],Tabla13[#All],9,0),"C")</f>
        <v>C</v>
      </c>
      <c r="I466" s="11">
        <f t="shared" ref="I466:T475" ca="1" si="61">RANDBETWEEN(-100,1000)</f>
        <v>276</v>
      </c>
      <c r="J466" s="11">
        <f t="shared" ca="1" si="61"/>
        <v>292</v>
      </c>
      <c r="K466" s="11">
        <f t="shared" ca="1" si="61"/>
        <v>967</v>
      </c>
      <c r="L466" s="11">
        <f t="shared" ca="1" si="61"/>
        <v>494</v>
      </c>
      <c r="M466" s="11">
        <f t="shared" ca="1" si="61"/>
        <v>516</v>
      </c>
      <c r="N466" s="11">
        <f t="shared" ca="1" si="61"/>
        <v>-37</v>
      </c>
      <c r="O466" s="11">
        <f t="shared" ca="1" si="61"/>
        <v>872</v>
      </c>
      <c r="P466" s="11">
        <f t="shared" ca="1" si="61"/>
        <v>21</v>
      </c>
      <c r="Q466" s="11">
        <f t="shared" ca="1" si="61"/>
        <v>20</v>
      </c>
      <c r="R466" s="11">
        <f t="shared" ca="1" si="61"/>
        <v>703</v>
      </c>
      <c r="S466" s="11">
        <f t="shared" ca="1" si="61"/>
        <v>249</v>
      </c>
      <c r="T466" s="11">
        <f t="shared" ca="1" si="61"/>
        <v>294</v>
      </c>
      <c r="U466" s="11">
        <f ca="1">IF($B$9=1,AVERAGE(Tabla1[[#This Row],[OCT]:[DIC]]),IF($B$9=2,AVERAGE(Tabla1[[#This Row],[JUL]:[DIC]]),AVERAGE(Tabla1[[#This Row],[ENE]:[DIC]])))</f>
        <v>415.33333333333331</v>
      </c>
      <c r="V466" s="11">
        <f ca="1">+Tabla1[[#This Row],[PROMEDIO VENTA (UNDS)]]/30</f>
        <v>13.844444444444443</v>
      </c>
      <c r="W466" s="11">
        <f ca="1">+Tabla1[[#This Row],[VENTA POR DÍA]]*Tabla1[[#This Row],[LEAD TIME (Días)]]</f>
        <v>290.73333333333329</v>
      </c>
      <c r="X466" s="11" t="str">
        <f>IF(Tabla1[[#This Row],[ABC]]="C","A PEDIDO","STOCK")</f>
        <v>A PEDIDO</v>
      </c>
      <c r="Y466" s="11">
        <f>IF(Tabla1[[#This Row],[ABC]]="C",0,ROUNDUP(VLOOKUP(Tabla1[[#This Row],[ABC]],$F$11:$J$12,MATCH(Y$15,$F$10:$J$10,0),0)*Tabla1[[#This Row],[VENTA POR DÍA]],0))</f>
        <v>0</v>
      </c>
      <c r="Z466" s="11">
        <f>IF(Tabla1[[#This Row],[ABC]]="C",0,ROUNDUP(VLOOKUP(Tabla1[[#This Row],[ABC]],$F$11:$J$12,MATCH(Z$15,$F$10:$J$10,0),0)*Tabla1[[#This Row],[VENTA POR DÍA]],0))</f>
        <v>0</v>
      </c>
    </row>
    <row r="467" spans="2:26" x14ac:dyDescent="0.2">
      <c r="B467" s="2">
        <v>347874</v>
      </c>
      <c r="C467" s="2" t="s">
        <v>58</v>
      </c>
      <c r="D467" s="2" t="s">
        <v>21</v>
      </c>
      <c r="E467" s="3" t="s">
        <v>6</v>
      </c>
      <c r="F467" s="16">
        <f t="shared" ca="1" si="59"/>
        <v>49</v>
      </c>
      <c r="G467" s="17">
        <f t="shared" ca="1" si="60"/>
        <v>24</v>
      </c>
      <c r="H467" s="36" t="str">
        <f>IFERROR(VLOOKUP(Tabla1[[#This Row],[COD PRODUCTO]],Tabla13[#All],9,0),"C")</f>
        <v>C</v>
      </c>
      <c r="I467" s="11">
        <f t="shared" ca="1" si="61"/>
        <v>250</v>
      </c>
      <c r="J467" s="11">
        <f t="shared" ca="1" si="61"/>
        <v>562</v>
      </c>
      <c r="K467" s="11">
        <f t="shared" ca="1" si="61"/>
        <v>-66</v>
      </c>
      <c r="L467" s="11">
        <f t="shared" ca="1" si="61"/>
        <v>-71</v>
      </c>
      <c r="M467" s="11">
        <f t="shared" ca="1" si="61"/>
        <v>822</v>
      </c>
      <c r="N467" s="11">
        <f t="shared" ca="1" si="61"/>
        <v>551</v>
      </c>
      <c r="O467" s="11">
        <f t="shared" ca="1" si="61"/>
        <v>388</v>
      </c>
      <c r="P467" s="11">
        <f t="shared" ca="1" si="61"/>
        <v>217</v>
      </c>
      <c r="Q467" s="11">
        <f t="shared" ca="1" si="61"/>
        <v>539</v>
      </c>
      <c r="R467" s="11">
        <f t="shared" ca="1" si="61"/>
        <v>180</v>
      </c>
      <c r="S467" s="11">
        <f t="shared" ca="1" si="61"/>
        <v>216</v>
      </c>
      <c r="T467" s="11">
        <f t="shared" ca="1" si="61"/>
        <v>521</v>
      </c>
      <c r="U467" s="11">
        <f ca="1">IF($B$9=1,AVERAGE(Tabla1[[#This Row],[OCT]:[DIC]]),IF($B$9=2,AVERAGE(Tabla1[[#This Row],[JUL]:[DIC]]),AVERAGE(Tabla1[[#This Row],[ENE]:[DIC]])))</f>
        <v>305.66666666666669</v>
      </c>
      <c r="V467" s="11">
        <f ca="1">+Tabla1[[#This Row],[PROMEDIO VENTA (UNDS)]]/30</f>
        <v>10.18888888888889</v>
      </c>
      <c r="W467" s="11">
        <f ca="1">+Tabla1[[#This Row],[VENTA POR DÍA]]*Tabla1[[#This Row],[LEAD TIME (Días)]]</f>
        <v>244.53333333333336</v>
      </c>
      <c r="X467" s="11" t="str">
        <f>IF(Tabla1[[#This Row],[ABC]]="C","A PEDIDO","STOCK")</f>
        <v>A PEDIDO</v>
      </c>
      <c r="Y467" s="11">
        <f>IF(Tabla1[[#This Row],[ABC]]="C",0,ROUNDUP(VLOOKUP(Tabla1[[#This Row],[ABC]],$F$11:$J$12,MATCH(Y$15,$F$10:$J$10,0),0)*Tabla1[[#This Row],[VENTA POR DÍA]],0))</f>
        <v>0</v>
      </c>
      <c r="Z467" s="11">
        <f>IF(Tabla1[[#This Row],[ABC]]="C",0,ROUNDUP(VLOOKUP(Tabla1[[#This Row],[ABC]],$F$11:$J$12,MATCH(Z$15,$F$10:$J$10,0),0)*Tabla1[[#This Row],[VENTA POR DÍA]],0))</f>
        <v>0</v>
      </c>
    </row>
    <row r="468" spans="2:26" x14ac:dyDescent="0.2">
      <c r="B468" s="2">
        <v>347955</v>
      </c>
      <c r="C468" s="2" t="s">
        <v>67</v>
      </c>
      <c r="D468" s="2" t="s">
        <v>21</v>
      </c>
      <c r="E468" s="3" t="s">
        <v>6</v>
      </c>
      <c r="F468" s="16">
        <f t="shared" ca="1" si="59"/>
        <v>8</v>
      </c>
      <c r="G468" s="17">
        <f t="shared" ca="1" si="60"/>
        <v>15</v>
      </c>
      <c r="H468" s="36" t="str">
        <f>IFERROR(VLOOKUP(Tabla1[[#This Row],[COD PRODUCTO]],Tabla13[#All],9,0),"C")</f>
        <v>B</v>
      </c>
      <c r="I468" s="11">
        <f t="shared" ca="1" si="61"/>
        <v>567</v>
      </c>
      <c r="J468" s="11">
        <f t="shared" ca="1" si="61"/>
        <v>693</v>
      </c>
      <c r="K468" s="11">
        <f t="shared" ca="1" si="61"/>
        <v>588</v>
      </c>
      <c r="L468" s="11">
        <f t="shared" ca="1" si="61"/>
        <v>645</v>
      </c>
      <c r="M468" s="11">
        <f t="shared" ca="1" si="61"/>
        <v>225</v>
      </c>
      <c r="N468" s="11">
        <f t="shared" ca="1" si="61"/>
        <v>910</v>
      </c>
      <c r="O468" s="11">
        <f t="shared" ca="1" si="61"/>
        <v>483</v>
      </c>
      <c r="P468" s="11">
        <f t="shared" ca="1" si="61"/>
        <v>539</v>
      </c>
      <c r="Q468" s="11">
        <f t="shared" ca="1" si="61"/>
        <v>668</v>
      </c>
      <c r="R468" s="11">
        <f t="shared" ca="1" si="61"/>
        <v>886</v>
      </c>
      <c r="S468" s="11">
        <f t="shared" ca="1" si="61"/>
        <v>94</v>
      </c>
      <c r="T468" s="11">
        <f t="shared" ca="1" si="61"/>
        <v>945</v>
      </c>
      <c r="U468" s="11">
        <f ca="1">IF($B$9=1,AVERAGE(Tabla1[[#This Row],[OCT]:[DIC]]),IF($B$9=2,AVERAGE(Tabla1[[#This Row],[JUL]:[DIC]]),AVERAGE(Tabla1[[#This Row],[ENE]:[DIC]])))</f>
        <v>641.66666666666663</v>
      </c>
      <c r="V468" s="11">
        <f ca="1">+Tabla1[[#This Row],[PROMEDIO VENTA (UNDS)]]/30</f>
        <v>21.388888888888889</v>
      </c>
      <c r="W468" s="11">
        <f ca="1">+Tabla1[[#This Row],[VENTA POR DÍA]]*Tabla1[[#This Row],[LEAD TIME (Días)]]</f>
        <v>320.83333333333331</v>
      </c>
      <c r="X468" s="11" t="str">
        <f>IF(Tabla1[[#This Row],[ABC]]="C","A PEDIDO","STOCK")</f>
        <v>STOCK</v>
      </c>
      <c r="Y468" s="11">
        <f ca="1">IF(Tabla1[[#This Row],[ABC]]="C",0,ROUNDUP(VLOOKUP(Tabla1[[#This Row],[ABC]],$F$11:$J$12,MATCH(Y$15,$F$10:$J$10,0),0)*Tabla1[[#This Row],[VENTA POR DÍA]],0))</f>
        <v>201</v>
      </c>
      <c r="Z468" s="11">
        <f ca="1">IF(Tabla1[[#This Row],[ABC]]="C",0,ROUNDUP(VLOOKUP(Tabla1[[#This Row],[ABC]],$F$11:$J$12,MATCH(Z$15,$F$10:$J$10,0),0)*Tabla1[[#This Row],[VENTA POR DÍA]],0))</f>
        <v>488</v>
      </c>
    </row>
    <row r="469" spans="2:26" x14ac:dyDescent="0.2">
      <c r="B469" s="2">
        <v>347957</v>
      </c>
      <c r="C469" s="2" t="s">
        <v>68</v>
      </c>
      <c r="D469" s="2" t="s">
        <v>21</v>
      </c>
      <c r="E469" s="3" t="s">
        <v>6</v>
      </c>
      <c r="F469" s="16">
        <f t="shared" ca="1" si="59"/>
        <v>6</v>
      </c>
      <c r="G469" s="17">
        <f t="shared" ca="1" si="60"/>
        <v>6</v>
      </c>
      <c r="H469" s="36" t="str">
        <f>IFERROR(VLOOKUP(Tabla1[[#This Row],[COD PRODUCTO]],Tabla13[#All],9,0),"C")</f>
        <v>C</v>
      </c>
      <c r="I469" s="11">
        <f t="shared" ca="1" si="61"/>
        <v>137</v>
      </c>
      <c r="J469" s="11">
        <f t="shared" ca="1" si="61"/>
        <v>444</v>
      </c>
      <c r="K469" s="11">
        <f t="shared" ca="1" si="61"/>
        <v>377</v>
      </c>
      <c r="L469" s="11">
        <f t="shared" ca="1" si="61"/>
        <v>939</v>
      </c>
      <c r="M469" s="11">
        <f t="shared" ca="1" si="61"/>
        <v>716</v>
      </c>
      <c r="N469" s="11">
        <f t="shared" ca="1" si="61"/>
        <v>133</v>
      </c>
      <c r="O469" s="11">
        <f t="shared" ca="1" si="61"/>
        <v>940</v>
      </c>
      <c r="P469" s="11">
        <f t="shared" ca="1" si="61"/>
        <v>-1</v>
      </c>
      <c r="Q469" s="11">
        <f t="shared" ca="1" si="61"/>
        <v>942</v>
      </c>
      <c r="R469" s="11">
        <f t="shared" ca="1" si="61"/>
        <v>-5</v>
      </c>
      <c r="S469" s="11">
        <f t="shared" ca="1" si="61"/>
        <v>453</v>
      </c>
      <c r="T469" s="11">
        <f t="shared" ca="1" si="61"/>
        <v>-86</v>
      </c>
      <c r="U469" s="11">
        <f ca="1">IF($B$9=1,AVERAGE(Tabla1[[#This Row],[OCT]:[DIC]]),IF($B$9=2,AVERAGE(Tabla1[[#This Row],[JUL]:[DIC]]),AVERAGE(Tabla1[[#This Row],[ENE]:[DIC]])))</f>
        <v>120.66666666666667</v>
      </c>
      <c r="V469" s="11">
        <f ca="1">+Tabla1[[#This Row],[PROMEDIO VENTA (UNDS)]]/30</f>
        <v>4.0222222222222221</v>
      </c>
      <c r="W469" s="11">
        <f ca="1">+Tabla1[[#This Row],[VENTA POR DÍA]]*Tabla1[[#This Row],[LEAD TIME (Días)]]</f>
        <v>24.133333333333333</v>
      </c>
      <c r="X469" s="11" t="str">
        <f>IF(Tabla1[[#This Row],[ABC]]="C","A PEDIDO","STOCK")</f>
        <v>A PEDIDO</v>
      </c>
      <c r="Y469" s="11">
        <f>IF(Tabla1[[#This Row],[ABC]]="C",0,ROUNDUP(VLOOKUP(Tabla1[[#This Row],[ABC]],$F$11:$J$12,MATCH(Y$15,$F$10:$J$10,0),0)*Tabla1[[#This Row],[VENTA POR DÍA]],0))</f>
        <v>0</v>
      </c>
      <c r="Z469" s="11">
        <f>IF(Tabla1[[#This Row],[ABC]]="C",0,ROUNDUP(VLOOKUP(Tabla1[[#This Row],[ABC]],$F$11:$J$12,MATCH(Z$15,$F$10:$J$10,0),0)*Tabla1[[#This Row],[VENTA POR DÍA]],0))</f>
        <v>0</v>
      </c>
    </row>
    <row r="470" spans="2:26" x14ac:dyDescent="0.2">
      <c r="B470" s="2">
        <v>347858</v>
      </c>
      <c r="C470" s="2" t="s">
        <v>74</v>
      </c>
      <c r="D470" s="2" t="s">
        <v>21</v>
      </c>
      <c r="E470" s="3" t="s">
        <v>6</v>
      </c>
      <c r="F470" s="16">
        <f t="shared" ca="1" si="59"/>
        <v>25</v>
      </c>
      <c r="G470" s="17">
        <f t="shared" ca="1" si="60"/>
        <v>22</v>
      </c>
      <c r="H470" s="36" t="str">
        <f>IFERROR(VLOOKUP(Tabla1[[#This Row],[COD PRODUCTO]],Tabla13[#All],9,0),"C")</f>
        <v>C</v>
      </c>
      <c r="I470" s="11">
        <f t="shared" ca="1" si="61"/>
        <v>723</v>
      </c>
      <c r="J470" s="11">
        <f t="shared" ca="1" si="61"/>
        <v>678</v>
      </c>
      <c r="K470" s="11">
        <f t="shared" ca="1" si="61"/>
        <v>511</v>
      </c>
      <c r="L470" s="11">
        <f t="shared" ca="1" si="61"/>
        <v>280</v>
      </c>
      <c r="M470" s="11">
        <f t="shared" ca="1" si="61"/>
        <v>319</v>
      </c>
      <c r="N470" s="11">
        <f t="shared" ca="1" si="61"/>
        <v>968</v>
      </c>
      <c r="O470" s="11">
        <f t="shared" ca="1" si="61"/>
        <v>-8</v>
      </c>
      <c r="P470" s="11">
        <f t="shared" ca="1" si="61"/>
        <v>-56</v>
      </c>
      <c r="Q470" s="11">
        <f t="shared" ca="1" si="61"/>
        <v>927</v>
      </c>
      <c r="R470" s="11">
        <f t="shared" ca="1" si="61"/>
        <v>801</v>
      </c>
      <c r="S470" s="11">
        <f t="shared" ca="1" si="61"/>
        <v>401</v>
      </c>
      <c r="T470" s="11">
        <f t="shared" ca="1" si="61"/>
        <v>149</v>
      </c>
      <c r="U470" s="11">
        <f ca="1">IF($B$9=1,AVERAGE(Tabla1[[#This Row],[OCT]:[DIC]]),IF($B$9=2,AVERAGE(Tabla1[[#This Row],[JUL]:[DIC]]),AVERAGE(Tabla1[[#This Row],[ENE]:[DIC]])))</f>
        <v>450.33333333333331</v>
      </c>
      <c r="V470" s="11">
        <f ca="1">+Tabla1[[#This Row],[PROMEDIO VENTA (UNDS)]]/30</f>
        <v>15.011111111111111</v>
      </c>
      <c r="W470" s="11">
        <f ca="1">+Tabla1[[#This Row],[VENTA POR DÍA]]*Tabla1[[#This Row],[LEAD TIME (Días)]]</f>
        <v>330.24444444444447</v>
      </c>
      <c r="X470" s="11" t="str">
        <f>IF(Tabla1[[#This Row],[ABC]]="C","A PEDIDO","STOCK")</f>
        <v>A PEDIDO</v>
      </c>
      <c r="Y470" s="11">
        <f>IF(Tabla1[[#This Row],[ABC]]="C",0,ROUNDUP(VLOOKUP(Tabla1[[#This Row],[ABC]],$F$11:$J$12,MATCH(Y$15,$F$10:$J$10,0),0)*Tabla1[[#This Row],[VENTA POR DÍA]],0))</f>
        <v>0</v>
      </c>
      <c r="Z470" s="11">
        <f>IF(Tabla1[[#This Row],[ABC]]="C",0,ROUNDUP(VLOOKUP(Tabla1[[#This Row],[ABC]],$F$11:$J$12,MATCH(Z$15,$F$10:$J$10,0),0)*Tabla1[[#This Row],[VENTA POR DÍA]],0))</f>
        <v>0</v>
      </c>
    </row>
    <row r="471" spans="2:26" x14ac:dyDescent="0.2">
      <c r="B471" s="2">
        <v>347870</v>
      </c>
      <c r="C471" s="2" t="s">
        <v>75</v>
      </c>
      <c r="D471" s="2" t="s">
        <v>21</v>
      </c>
      <c r="E471" s="3" t="s">
        <v>6</v>
      </c>
      <c r="F471" s="16">
        <f t="shared" ca="1" si="59"/>
        <v>48</v>
      </c>
      <c r="G471" s="17">
        <f t="shared" ca="1" si="60"/>
        <v>17</v>
      </c>
      <c r="H471" s="36" t="str">
        <f>IFERROR(VLOOKUP(Tabla1[[#This Row],[COD PRODUCTO]],Tabla13[#All],9,0),"C")</f>
        <v>A</v>
      </c>
      <c r="I471" s="11">
        <f t="shared" ca="1" si="61"/>
        <v>223</v>
      </c>
      <c r="J471" s="11">
        <f t="shared" ca="1" si="61"/>
        <v>839</v>
      </c>
      <c r="K471" s="11">
        <f t="shared" ca="1" si="61"/>
        <v>284</v>
      </c>
      <c r="L471" s="11">
        <f t="shared" ca="1" si="61"/>
        <v>621</v>
      </c>
      <c r="M471" s="11">
        <f t="shared" ca="1" si="61"/>
        <v>579</v>
      </c>
      <c r="N471" s="11">
        <f t="shared" ca="1" si="61"/>
        <v>927</v>
      </c>
      <c r="O471" s="11">
        <f t="shared" ca="1" si="61"/>
        <v>876</v>
      </c>
      <c r="P471" s="11">
        <f t="shared" ca="1" si="61"/>
        <v>747</v>
      </c>
      <c r="Q471" s="11">
        <f t="shared" ca="1" si="61"/>
        <v>638</v>
      </c>
      <c r="R471" s="11">
        <f t="shared" ca="1" si="61"/>
        <v>950</v>
      </c>
      <c r="S471" s="11">
        <f t="shared" ca="1" si="61"/>
        <v>924</v>
      </c>
      <c r="T471" s="11">
        <f t="shared" ca="1" si="61"/>
        <v>2</v>
      </c>
      <c r="U471" s="11">
        <f ca="1">IF($B$9=1,AVERAGE(Tabla1[[#This Row],[OCT]:[DIC]]),IF($B$9=2,AVERAGE(Tabla1[[#This Row],[JUL]:[DIC]]),AVERAGE(Tabla1[[#This Row],[ENE]:[DIC]])))</f>
        <v>625.33333333333337</v>
      </c>
      <c r="V471" s="11">
        <f ca="1">+Tabla1[[#This Row],[PROMEDIO VENTA (UNDS)]]/30</f>
        <v>20.844444444444445</v>
      </c>
      <c r="W471" s="11">
        <f ca="1">+Tabla1[[#This Row],[VENTA POR DÍA]]*Tabla1[[#This Row],[LEAD TIME (Días)]]</f>
        <v>354.35555555555555</v>
      </c>
      <c r="X471" s="11" t="str">
        <f>IF(Tabla1[[#This Row],[ABC]]="C","A PEDIDO","STOCK")</f>
        <v>STOCK</v>
      </c>
      <c r="Y471" s="11">
        <f ca="1">IF(Tabla1[[#This Row],[ABC]]="C",0,ROUNDUP(VLOOKUP(Tabla1[[#This Row],[ABC]],$F$11:$J$12,MATCH(Y$15,$F$10:$J$10,0),0)*Tabla1[[#This Row],[VENTA POR DÍA]],0))</f>
        <v>62</v>
      </c>
      <c r="Z471" s="11">
        <f ca="1">IF(Tabla1[[#This Row],[ABC]]="C",0,ROUNDUP(VLOOKUP(Tabla1[[#This Row],[ABC]],$F$11:$J$12,MATCH(Z$15,$F$10:$J$10,0),0)*Tabla1[[#This Row],[VENTA POR DÍA]],0))</f>
        <v>609</v>
      </c>
    </row>
    <row r="472" spans="2:26" x14ac:dyDescent="0.2">
      <c r="B472" s="2">
        <v>347881</v>
      </c>
      <c r="C472" s="2" t="s">
        <v>78</v>
      </c>
      <c r="D472" s="2" t="s">
        <v>21</v>
      </c>
      <c r="E472" s="3" t="s">
        <v>6</v>
      </c>
      <c r="F472" s="16">
        <f t="shared" ca="1" si="59"/>
        <v>31</v>
      </c>
      <c r="G472" s="17">
        <f t="shared" ca="1" si="60"/>
        <v>17</v>
      </c>
      <c r="H472" s="36" t="str">
        <f>IFERROR(VLOOKUP(Tabla1[[#This Row],[COD PRODUCTO]],Tabla13[#All],9,0),"C")</f>
        <v>B</v>
      </c>
      <c r="I472" s="11">
        <f t="shared" ca="1" si="61"/>
        <v>618</v>
      </c>
      <c r="J472" s="11">
        <f t="shared" ca="1" si="61"/>
        <v>596</v>
      </c>
      <c r="K472" s="11">
        <f t="shared" ca="1" si="61"/>
        <v>522</v>
      </c>
      <c r="L472" s="11">
        <f t="shared" ca="1" si="61"/>
        <v>992</v>
      </c>
      <c r="M472" s="11">
        <f t="shared" ca="1" si="61"/>
        <v>643</v>
      </c>
      <c r="N472" s="11">
        <f t="shared" ca="1" si="61"/>
        <v>135</v>
      </c>
      <c r="O472" s="11">
        <f t="shared" ca="1" si="61"/>
        <v>879</v>
      </c>
      <c r="P472" s="11">
        <f t="shared" ca="1" si="61"/>
        <v>654</v>
      </c>
      <c r="Q472" s="11">
        <f t="shared" ca="1" si="61"/>
        <v>485</v>
      </c>
      <c r="R472" s="11">
        <f t="shared" ca="1" si="61"/>
        <v>-81</v>
      </c>
      <c r="S472" s="11">
        <f t="shared" ca="1" si="61"/>
        <v>88</v>
      </c>
      <c r="T472" s="11">
        <f t="shared" ca="1" si="61"/>
        <v>100</v>
      </c>
      <c r="U472" s="11">
        <f ca="1">IF($B$9=1,AVERAGE(Tabla1[[#This Row],[OCT]:[DIC]]),IF($B$9=2,AVERAGE(Tabla1[[#This Row],[JUL]:[DIC]]),AVERAGE(Tabla1[[#This Row],[ENE]:[DIC]])))</f>
        <v>35.666666666666664</v>
      </c>
      <c r="V472" s="11">
        <f ca="1">+Tabla1[[#This Row],[PROMEDIO VENTA (UNDS)]]/30</f>
        <v>1.1888888888888889</v>
      </c>
      <c r="W472" s="11">
        <f ca="1">+Tabla1[[#This Row],[VENTA POR DÍA]]*Tabla1[[#This Row],[LEAD TIME (Días)]]</f>
        <v>20.211111111111112</v>
      </c>
      <c r="X472" s="11" t="str">
        <f>IF(Tabla1[[#This Row],[ABC]]="C","A PEDIDO","STOCK")</f>
        <v>STOCK</v>
      </c>
      <c r="Y472" s="11">
        <f ca="1">IF(Tabla1[[#This Row],[ABC]]="C",0,ROUNDUP(VLOOKUP(Tabla1[[#This Row],[ABC]],$F$11:$J$12,MATCH(Y$15,$F$10:$J$10,0),0)*Tabla1[[#This Row],[VENTA POR DÍA]],0))</f>
        <v>12</v>
      </c>
      <c r="Z472" s="11">
        <f ca="1">IF(Tabla1[[#This Row],[ABC]]="C",0,ROUNDUP(VLOOKUP(Tabla1[[#This Row],[ABC]],$F$11:$J$12,MATCH(Z$15,$F$10:$J$10,0),0)*Tabla1[[#This Row],[VENTA POR DÍA]],0))</f>
        <v>28</v>
      </c>
    </row>
    <row r="473" spans="2:26" x14ac:dyDescent="0.2">
      <c r="B473" s="2">
        <v>347877</v>
      </c>
      <c r="C473" s="2" t="s">
        <v>78</v>
      </c>
      <c r="D473" s="2" t="s">
        <v>21</v>
      </c>
      <c r="E473" s="3" t="s">
        <v>6</v>
      </c>
      <c r="F473" s="16">
        <f t="shared" ca="1" si="59"/>
        <v>38</v>
      </c>
      <c r="G473" s="17">
        <f t="shared" ca="1" si="60"/>
        <v>5</v>
      </c>
      <c r="H473" s="36" t="str">
        <f>IFERROR(VLOOKUP(Tabla1[[#This Row],[COD PRODUCTO]],Tabla13[#All],9,0),"C")</f>
        <v>A</v>
      </c>
      <c r="I473" s="11">
        <f t="shared" ca="1" si="61"/>
        <v>503</v>
      </c>
      <c r="J473" s="11">
        <f t="shared" ca="1" si="61"/>
        <v>205</v>
      </c>
      <c r="K473" s="11">
        <f t="shared" ca="1" si="61"/>
        <v>557</v>
      </c>
      <c r="L473" s="11">
        <f t="shared" ca="1" si="61"/>
        <v>895</v>
      </c>
      <c r="M473" s="11">
        <f t="shared" ca="1" si="61"/>
        <v>67</v>
      </c>
      <c r="N473" s="11">
        <f t="shared" ca="1" si="61"/>
        <v>621</v>
      </c>
      <c r="O473" s="11">
        <f t="shared" ca="1" si="61"/>
        <v>998</v>
      </c>
      <c r="P473" s="11">
        <f t="shared" ca="1" si="61"/>
        <v>-97</v>
      </c>
      <c r="Q473" s="11">
        <f t="shared" ca="1" si="61"/>
        <v>991</v>
      </c>
      <c r="R473" s="11">
        <f t="shared" ca="1" si="61"/>
        <v>326</v>
      </c>
      <c r="S473" s="11">
        <f t="shared" ca="1" si="61"/>
        <v>322</v>
      </c>
      <c r="T473" s="11">
        <f t="shared" ca="1" si="61"/>
        <v>754</v>
      </c>
      <c r="U473" s="11">
        <f ca="1">IF($B$9=1,AVERAGE(Tabla1[[#This Row],[OCT]:[DIC]]),IF($B$9=2,AVERAGE(Tabla1[[#This Row],[JUL]:[DIC]]),AVERAGE(Tabla1[[#This Row],[ENE]:[DIC]])))</f>
        <v>467.33333333333331</v>
      </c>
      <c r="V473" s="11">
        <f ca="1">+Tabla1[[#This Row],[PROMEDIO VENTA (UNDS)]]/30</f>
        <v>15.577777777777778</v>
      </c>
      <c r="W473" s="11">
        <f ca="1">+Tabla1[[#This Row],[VENTA POR DÍA]]*Tabla1[[#This Row],[LEAD TIME (Días)]]</f>
        <v>77.888888888888886</v>
      </c>
      <c r="X473" s="11" t="str">
        <f>IF(Tabla1[[#This Row],[ABC]]="C","A PEDIDO","STOCK")</f>
        <v>STOCK</v>
      </c>
      <c r="Y473" s="11">
        <f ca="1">IF(Tabla1[[#This Row],[ABC]]="C",0,ROUNDUP(VLOOKUP(Tabla1[[#This Row],[ABC]],$F$11:$J$12,MATCH(Y$15,$F$10:$J$10,0),0)*Tabla1[[#This Row],[VENTA POR DÍA]],0))</f>
        <v>47</v>
      </c>
      <c r="Z473" s="11">
        <f ca="1">IF(Tabla1[[#This Row],[ABC]]="C",0,ROUNDUP(VLOOKUP(Tabla1[[#This Row],[ABC]],$F$11:$J$12,MATCH(Z$15,$F$10:$J$10,0),0)*Tabla1[[#This Row],[VENTA POR DÍA]],0))</f>
        <v>455</v>
      </c>
    </row>
    <row r="474" spans="2:26" x14ac:dyDescent="0.2">
      <c r="B474" s="2">
        <v>347878</v>
      </c>
      <c r="C474" s="2" t="s">
        <v>89</v>
      </c>
      <c r="D474" s="2" t="s">
        <v>21</v>
      </c>
      <c r="E474" s="3" t="s">
        <v>6</v>
      </c>
      <c r="F474" s="16">
        <f t="shared" ca="1" si="59"/>
        <v>46</v>
      </c>
      <c r="G474" s="17">
        <f t="shared" ca="1" si="60"/>
        <v>22</v>
      </c>
      <c r="H474" s="36" t="str">
        <f>IFERROR(VLOOKUP(Tabla1[[#This Row],[COD PRODUCTO]],Tabla13[#All],9,0),"C")</f>
        <v>C</v>
      </c>
      <c r="I474" s="11">
        <f t="shared" ca="1" si="61"/>
        <v>723</v>
      </c>
      <c r="J474" s="11">
        <f t="shared" ca="1" si="61"/>
        <v>245</v>
      </c>
      <c r="K474" s="11">
        <f t="shared" ca="1" si="61"/>
        <v>341</v>
      </c>
      <c r="L474" s="11">
        <f t="shared" ca="1" si="61"/>
        <v>916</v>
      </c>
      <c r="M474" s="11">
        <f t="shared" ca="1" si="61"/>
        <v>512</v>
      </c>
      <c r="N474" s="11">
        <f t="shared" ca="1" si="61"/>
        <v>230</v>
      </c>
      <c r="O474" s="11">
        <f t="shared" ca="1" si="61"/>
        <v>157</v>
      </c>
      <c r="P474" s="11">
        <f t="shared" ca="1" si="61"/>
        <v>509</v>
      </c>
      <c r="Q474" s="11">
        <f t="shared" ca="1" si="61"/>
        <v>303</v>
      </c>
      <c r="R474" s="11">
        <f t="shared" ca="1" si="61"/>
        <v>519</v>
      </c>
      <c r="S474" s="11">
        <f t="shared" ca="1" si="61"/>
        <v>879</v>
      </c>
      <c r="T474" s="11">
        <f t="shared" ca="1" si="61"/>
        <v>182</v>
      </c>
      <c r="U474" s="11">
        <f ca="1">IF($B$9=1,AVERAGE(Tabla1[[#This Row],[OCT]:[DIC]]),IF($B$9=2,AVERAGE(Tabla1[[#This Row],[JUL]:[DIC]]),AVERAGE(Tabla1[[#This Row],[ENE]:[DIC]])))</f>
        <v>526.66666666666663</v>
      </c>
      <c r="V474" s="11">
        <f ca="1">+Tabla1[[#This Row],[PROMEDIO VENTA (UNDS)]]/30</f>
        <v>17.555555555555554</v>
      </c>
      <c r="W474" s="11">
        <f ca="1">+Tabla1[[#This Row],[VENTA POR DÍA]]*Tabla1[[#This Row],[LEAD TIME (Días)]]</f>
        <v>386.22222222222217</v>
      </c>
      <c r="X474" s="11" t="str">
        <f>IF(Tabla1[[#This Row],[ABC]]="C","A PEDIDO","STOCK")</f>
        <v>A PEDIDO</v>
      </c>
      <c r="Y474" s="11">
        <f>IF(Tabla1[[#This Row],[ABC]]="C",0,ROUNDUP(VLOOKUP(Tabla1[[#This Row],[ABC]],$F$11:$J$12,MATCH(Y$15,$F$10:$J$10,0),0)*Tabla1[[#This Row],[VENTA POR DÍA]],0))</f>
        <v>0</v>
      </c>
      <c r="Z474" s="11">
        <f>IF(Tabla1[[#This Row],[ABC]]="C",0,ROUNDUP(VLOOKUP(Tabla1[[#This Row],[ABC]],$F$11:$J$12,MATCH(Z$15,$F$10:$J$10,0),0)*Tabla1[[#This Row],[VENTA POR DÍA]],0))</f>
        <v>0</v>
      </c>
    </row>
    <row r="475" spans="2:26" x14ac:dyDescent="0.2">
      <c r="B475" s="2">
        <v>347884</v>
      </c>
      <c r="C475" s="2" t="s">
        <v>104</v>
      </c>
      <c r="D475" s="2" t="s">
        <v>21</v>
      </c>
      <c r="E475" s="3" t="s">
        <v>6</v>
      </c>
      <c r="F475" s="16">
        <f t="shared" ca="1" si="59"/>
        <v>47</v>
      </c>
      <c r="G475" s="17">
        <f t="shared" ca="1" si="60"/>
        <v>22</v>
      </c>
      <c r="H475" s="36" t="str">
        <f>IFERROR(VLOOKUP(Tabla1[[#This Row],[COD PRODUCTO]],Tabla13[#All],9,0),"C")</f>
        <v>C</v>
      </c>
      <c r="I475" s="11">
        <f t="shared" ca="1" si="61"/>
        <v>192</v>
      </c>
      <c r="J475" s="11">
        <f t="shared" ca="1" si="61"/>
        <v>458</v>
      </c>
      <c r="K475" s="11">
        <f t="shared" ca="1" si="61"/>
        <v>840</v>
      </c>
      <c r="L475" s="11">
        <f t="shared" ca="1" si="61"/>
        <v>787</v>
      </c>
      <c r="M475" s="11">
        <f t="shared" ca="1" si="61"/>
        <v>422</v>
      </c>
      <c r="N475" s="11">
        <f t="shared" ca="1" si="61"/>
        <v>918</v>
      </c>
      <c r="O475" s="11">
        <f t="shared" ca="1" si="61"/>
        <v>421</v>
      </c>
      <c r="P475" s="11">
        <f t="shared" ca="1" si="61"/>
        <v>333</v>
      </c>
      <c r="Q475" s="11">
        <f t="shared" ca="1" si="61"/>
        <v>34</v>
      </c>
      <c r="R475" s="11">
        <f t="shared" ca="1" si="61"/>
        <v>745</v>
      </c>
      <c r="S475" s="11">
        <f t="shared" ca="1" si="61"/>
        <v>609</v>
      </c>
      <c r="T475" s="11">
        <f t="shared" ca="1" si="61"/>
        <v>631</v>
      </c>
      <c r="U475" s="11">
        <f ca="1">IF($B$9=1,AVERAGE(Tabla1[[#This Row],[OCT]:[DIC]]),IF($B$9=2,AVERAGE(Tabla1[[#This Row],[JUL]:[DIC]]),AVERAGE(Tabla1[[#This Row],[ENE]:[DIC]])))</f>
        <v>661.66666666666663</v>
      </c>
      <c r="V475" s="11">
        <f ca="1">+Tabla1[[#This Row],[PROMEDIO VENTA (UNDS)]]/30</f>
        <v>22.055555555555554</v>
      </c>
      <c r="W475" s="11">
        <f ca="1">+Tabla1[[#This Row],[VENTA POR DÍA]]*Tabla1[[#This Row],[LEAD TIME (Días)]]</f>
        <v>485.22222222222217</v>
      </c>
      <c r="X475" s="11" t="str">
        <f>IF(Tabla1[[#This Row],[ABC]]="C","A PEDIDO","STOCK")</f>
        <v>A PEDIDO</v>
      </c>
      <c r="Y475" s="11">
        <f>IF(Tabla1[[#This Row],[ABC]]="C",0,ROUNDUP(VLOOKUP(Tabla1[[#This Row],[ABC]],$F$11:$J$12,MATCH(Y$15,$F$10:$J$10,0),0)*Tabla1[[#This Row],[VENTA POR DÍA]],0))</f>
        <v>0</v>
      </c>
      <c r="Z475" s="11">
        <f>IF(Tabla1[[#This Row],[ABC]]="C",0,ROUNDUP(VLOOKUP(Tabla1[[#This Row],[ABC]],$F$11:$J$12,MATCH(Z$15,$F$10:$J$10,0),0)*Tabla1[[#This Row],[VENTA POR DÍA]],0))</f>
        <v>0</v>
      </c>
    </row>
    <row r="476" spans="2:26" x14ac:dyDescent="0.2">
      <c r="B476" s="2">
        <v>348459</v>
      </c>
      <c r="C476" s="2" t="s">
        <v>129</v>
      </c>
      <c r="D476" s="2" t="s">
        <v>21</v>
      </c>
      <c r="E476" s="3" t="s">
        <v>6</v>
      </c>
      <c r="F476" s="16">
        <f t="shared" ca="1" si="59"/>
        <v>12</v>
      </c>
      <c r="G476" s="17">
        <f t="shared" ca="1" si="60"/>
        <v>4</v>
      </c>
      <c r="H476" s="36" t="str">
        <f>IFERROR(VLOOKUP(Tabla1[[#This Row],[COD PRODUCTO]],Tabla13[#All],9,0),"C")</f>
        <v>C</v>
      </c>
      <c r="I476" s="11">
        <f t="shared" ref="I476:T485" ca="1" si="62">RANDBETWEEN(-100,1000)</f>
        <v>402</v>
      </c>
      <c r="J476" s="11">
        <f t="shared" ca="1" si="62"/>
        <v>117</v>
      </c>
      <c r="K476" s="11">
        <f t="shared" ca="1" si="62"/>
        <v>307</v>
      </c>
      <c r="L476" s="11">
        <f t="shared" ca="1" si="62"/>
        <v>202</v>
      </c>
      <c r="M476" s="11">
        <f t="shared" ca="1" si="62"/>
        <v>220</v>
      </c>
      <c r="N476" s="11">
        <f t="shared" ca="1" si="62"/>
        <v>529</v>
      </c>
      <c r="O476" s="11">
        <f t="shared" ca="1" si="62"/>
        <v>412</v>
      </c>
      <c r="P476" s="11">
        <f t="shared" ca="1" si="62"/>
        <v>426</v>
      </c>
      <c r="Q476" s="11">
        <f t="shared" ca="1" si="62"/>
        <v>472</v>
      </c>
      <c r="R476" s="11">
        <f t="shared" ca="1" si="62"/>
        <v>289</v>
      </c>
      <c r="S476" s="11">
        <f t="shared" ca="1" si="62"/>
        <v>398</v>
      </c>
      <c r="T476" s="11">
        <f t="shared" ca="1" si="62"/>
        <v>922</v>
      </c>
      <c r="U476" s="11">
        <f ca="1">IF($B$9=1,AVERAGE(Tabla1[[#This Row],[OCT]:[DIC]]),IF($B$9=2,AVERAGE(Tabla1[[#This Row],[JUL]:[DIC]]),AVERAGE(Tabla1[[#This Row],[ENE]:[DIC]])))</f>
        <v>536.33333333333337</v>
      </c>
      <c r="V476" s="11">
        <f ca="1">+Tabla1[[#This Row],[PROMEDIO VENTA (UNDS)]]/30</f>
        <v>17.87777777777778</v>
      </c>
      <c r="W476" s="11">
        <f ca="1">+Tabla1[[#This Row],[VENTA POR DÍA]]*Tabla1[[#This Row],[LEAD TIME (Días)]]</f>
        <v>71.51111111111112</v>
      </c>
      <c r="X476" s="11" t="str">
        <f>IF(Tabla1[[#This Row],[ABC]]="C","A PEDIDO","STOCK")</f>
        <v>A PEDIDO</v>
      </c>
      <c r="Y476" s="11">
        <f>IF(Tabla1[[#This Row],[ABC]]="C",0,ROUNDUP(VLOOKUP(Tabla1[[#This Row],[ABC]],$F$11:$J$12,MATCH(Y$15,$F$10:$J$10,0),0)*Tabla1[[#This Row],[VENTA POR DÍA]],0))</f>
        <v>0</v>
      </c>
      <c r="Z476" s="11">
        <f>IF(Tabla1[[#This Row],[ABC]]="C",0,ROUNDUP(VLOOKUP(Tabla1[[#This Row],[ABC]],$F$11:$J$12,MATCH(Z$15,$F$10:$J$10,0),0)*Tabla1[[#This Row],[VENTA POR DÍA]],0))</f>
        <v>0</v>
      </c>
    </row>
    <row r="477" spans="2:26" x14ac:dyDescent="0.2">
      <c r="B477" s="2">
        <v>347859</v>
      </c>
      <c r="C477" s="2" t="s">
        <v>74</v>
      </c>
      <c r="D477" s="2" t="s">
        <v>21</v>
      </c>
      <c r="E477" s="3" t="s">
        <v>6</v>
      </c>
      <c r="F477" s="16">
        <f t="shared" ca="1" si="59"/>
        <v>34</v>
      </c>
      <c r="G477" s="17">
        <f t="shared" ca="1" si="60"/>
        <v>12</v>
      </c>
      <c r="H477" s="36" t="str">
        <f>IFERROR(VLOOKUP(Tabla1[[#This Row],[COD PRODUCTO]],Tabla13[#All],9,0),"C")</f>
        <v>C</v>
      </c>
      <c r="I477" s="11">
        <f t="shared" ca="1" si="62"/>
        <v>60</v>
      </c>
      <c r="J477" s="11">
        <f t="shared" ca="1" si="62"/>
        <v>53</v>
      </c>
      <c r="K477" s="11">
        <f t="shared" ca="1" si="62"/>
        <v>634</v>
      </c>
      <c r="L477" s="11">
        <f t="shared" ca="1" si="62"/>
        <v>-91</v>
      </c>
      <c r="M477" s="11">
        <f t="shared" ca="1" si="62"/>
        <v>319</v>
      </c>
      <c r="N477" s="11">
        <f t="shared" ca="1" si="62"/>
        <v>379</v>
      </c>
      <c r="O477" s="11">
        <f t="shared" ca="1" si="62"/>
        <v>167</v>
      </c>
      <c r="P477" s="11">
        <f t="shared" ca="1" si="62"/>
        <v>223</v>
      </c>
      <c r="Q477" s="11">
        <f t="shared" ca="1" si="62"/>
        <v>634</v>
      </c>
      <c r="R477" s="11">
        <f t="shared" ca="1" si="62"/>
        <v>458</v>
      </c>
      <c r="S477" s="11">
        <f t="shared" ca="1" si="62"/>
        <v>916</v>
      </c>
      <c r="T477" s="11">
        <f t="shared" ca="1" si="62"/>
        <v>581</v>
      </c>
      <c r="U477" s="11">
        <f ca="1">IF($B$9=1,AVERAGE(Tabla1[[#This Row],[OCT]:[DIC]]),IF($B$9=2,AVERAGE(Tabla1[[#This Row],[JUL]:[DIC]]),AVERAGE(Tabla1[[#This Row],[ENE]:[DIC]])))</f>
        <v>651.66666666666663</v>
      </c>
      <c r="V477" s="11">
        <f ca="1">+Tabla1[[#This Row],[PROMEDIO VENTA (UNDS)]]/30</f>
        <v>21.722222222222221</v>
      </c>
      <c r="W477" s="11">
        <f ca="1">+Tabla1[[#This Row],[VENTA POR DÍA]]*Tabla1[[#This Row],[LEAD TIME (Días)]]</f>
        <v>260.66666666666663</v>
      </c>
      <c r="X477" s="11" t="str">
        <f>IF(Tabla1[[#This Row],[ABC]]="C","A PEDIDO","STOCK")</f>
        <v>A PEDIDO</v>
      </c>
      <c r="Y477" s="11">
        <f>IF(Tabla1[[#This Row],[ABC]]="C",0,ROUNDUP(VLOOKUP(Tabla1[[#This Row],[ABC]],$F$11:$J$12,MATCH(Y$15,$F$10:$J$10,0),0)*Tabla1[[#This Row],[VENTA POR DÍA]],0))</f>
        <v>0</v>
      </c>
      <c r="Z477" s="11">
        <f>IF(Tabla1[[#This Row],[ABC]]="C",0,ROUNDUP(VLOOKUP(Tabla1[[#This Row],[ABC]],$F$11:$J$12,MATCH(Z$15,$F$10:$J$10,0),0)*Tabla1[[#This Row],[VENTA POR DÍA]],0))</f>
        <v>0</v>
      </c>
    </row>
    <row r="478" spans="2:26" x14ac:dyDescent="0.2">
      <c r="B478" s="2">
        <v>347952</v>
      </c>
      <c r="C478" s="2" t="s">
        <v>147</v>
      </c>
      <c r="D478" s="2" t="s">
        <v>21</v>
      </c>
      <c r="E478" s="3" t="s">
        <v>6</v>
      </c>
      <c r="F478" s="16">
        <f t="shared" ca="1" si="59"/>
        <v>16</v>
      </c>
      <c r="G478" s="17">
        <f t="shared" ca="1" si="60"/>
        <v>12</v>
      </c>
      <c r="H478" s="36" t="str">
        <f>IFERROR(VLOOKUP(Tabla1[[#This Row],[COD PRODUCTO]],Tabla13[#All],9,0),"C")</f>
        <v>B</v>
      </c>
      <c r="I478" s="11">
        <f t="shared" ca="1" si="62"/>
        <v>774</v>
      </c>
      <c r="J478" s="11">
        <f t="shared" ca="1" si="62"/>
        <v>-96</v>
      </c>
      <c r="K478" s="11">
        <f t="shared" ca="1" si="62"/>
        <v>306</v>
      </c>
      <c r="L478" s="11">
        <f t="shared" ca="1" si="62"/>
        <v>207</v>
      </c>
      <c r="M478" s="11">
        <f t="shared" ca="1" si="62"/>
        <v>175</v>
      </c>
      <c r="N478" s="11">
        <f t="shared" ca="1" si="62"/>
        <v>735</v>
      </c>
      <c r="O478" s="11">
        <f t="shared" ca="1" si="62"/>
        <v>120</v>
      </c>
      <c r="P478" s="11">
        <f t="shared" ca="1" si="62"/>
        <v>768</v>
      </c>
      <c r="Q478" s="11">
        <f t="shared" ca="1" si="62"/>
        <v>713</v>
      </c>
      <c r="R478" s="11">
        <f t="shared" ca="1" si="62"/>
        <v>796</v>
      </c>
      <c r="S478" s="11">
        <f t="shared" ca="1" si="62"/>
        <v>276</v>
      </c>
      <c r="T478" s="11">
        <f t="shared" ca="1" si="62"/>
        <v>505</v>
      </c>
      <c r="U478" s="11">
        <f ca="1">IF($B$9=1,AVERAGE(Tabla1[[#This Row],[OCT]:[DIC]]),IF($B$9=2,AVERAGE(Tabla1[[#This Row],[JUL]:[DIC]]),AVERAGE(Tabla1[[#This Row],[ENE]:[DIC]])))</f>
        <v>525.66666666666663</v>
      </c>
      <c r="V478" s="11">
        <f ca="1">+Tabla1[[#This Row],[PROMEDIO VENTA (UNDS)]]/30</f>
        <v>17.522222222222222</v>
      </c>
      <c r="W478" s="11">
        <f ca="1">+Tabla1[[#This Row],[VENTA POR DÍA]]*Tabla1[[#This Row],[LEAD TIME (Días)]]</f>
        <v>210.26666666666665</v>
      </c>
      <c r="X478" s="11" t="str">
        <f>IF(Tabla1[[#This Row],[ABC]]="C","A PEDIDO","STOCK")</f>
        <v>STOCK</v>
      </c>
      <c r="Y478" s="11">
        <f ca="1">IF(Tabla1[[#This Row],[ABC]]="C",0,ROUNDUP(VLOOKUP(Tabla1[[#This Row],[ABC]],$F$11:$J$12,MATCH(Y$15,$F$10:$J$10,0),0)*Tabla1[[#This Row],[VENTA POR DÍA]],0))</f>
        <v>165</v>
      </c>
      <c r="Z478" s="11">
        <f ca="1">IF(Tabla1[[#This Row],[ABC]]="C",0,ROUNDUP(VLOOKUP(Tabla1[[#This Row],[ABC]],$F$11:$J$12,MATCH(Z$15,$F$10:$J$10,0),0)*Tabla1[[#This Row],[VENTA POR DÍA]],0))</f>
        <v>400</v>
      </c>
    </row>
    <row r="479" spans="2:26" x14ac:dyDescent="0.2">
      <c r="B479" s="2">
        <v>347861</v>
      </c>
      <c r="C479" s="2" t="s">
        <v>149</v>
      </c>
      <c r="D479" s="2" t="s">
        <v>21</v>
      </c>
      <c r="E479" s="3" t="s">
        <v>6</v>
      </c>
      <c r="F479" s="16">
        <f t="shared" ca="1" si="59"/>
        <v>43</v>
      </c>
      <c r="G479" s="17">
        <f t="shared" ca="1" si="60"/>
        <v>11</v>
      </c>
      <c r="H479" s="36" t="str">
        <f>IFERROR(VLOOKUP(Tabla1[[#This Row],[COD PRODUCTO]],Tabla13[#All],9,0),"C")</f>
        <v>C</v>
      </c>
      <c r="I479" s="11">
        <f t="shared" ca="1" si="62"/>
        <v>200</v>
      </c>
      <c r="J479" s="11">
        <f t="shared" ca="1" si="62"/>
        <v>161</v>
      </c>
      <c r="K479" s="11">
        <f t="shared" ca="1" si="62"/>
        <v>656</v>
      </c>
      <c r="L479" s="11">
        <f t="shared" ca="1" si="62"/>
        <v>761</v>
      </c>
      <c r="M479" s="11">
        <f t="shared" ca="1" si="62"/>
        <v>183</v>
      </c>
      <c r="N479" s="11">
        <f t="shared" ca="1" si="62"/>
        <v>77</v>
      </c>
      <c r="O479" s="11">
        <f t="shared" ca="1" si="62"/>
        <v>703</v>
      </c>
      <c r="P479" s="11">
        <f t="shared" ca="1" si="62"/>
        <v>406</v>
      </c>
      <c r="Q479" s="11">
        <f t="shared" ca="1" si="62"/>
        <v>40</v>
      </c>
      <c r="R479" s="11">
        <f t="shared" ca="1" si="62"/>
        <v>711</v>
      </c>
      <c r="S479" s="11">
        <f t="shared" ca="1" si="62"/>
        <v>144</v>
      </c>
      <c r="T479" s="11">
        <f t="shared" ca="1" si="62"/>
        <v>297</v>
      </c>
      <c r="U479" s="11">
        <f ca="1">IF($B$9=1,AVERAGE(Tabla1[[#This Row],[OCT]:[DIC]]),IF($B$9=2,AVERAGE(Tabla1[[#This Row],[JUL]:[DIC]]),AVERAGE(Tabla1[[#This Row],[ENE]:[DIC]])))</f>
        <v>384</v>
      </c>
      <c r="V479" s="11">
        <f ca="1">+Tabla1[[#This Row],[PROMEDIO VENTA (UNDS)]]/30</f>
        <v>12.8</v>
      </c>
      <c r="W479" s="11">
        <f ca="1">+Tabla1[[#This Row],[VENTA POR DÍA]]*Tabla1[[#This Row],[LEAD TIME (Días)]]</f>
        <v>140.80000000000001</v>
      </c>
      <c r="X479" s="11" t="str">
        <f>IF(Tabla1[[#This Row],[ABC]]="C","A PEDIDO","STOCK")</f>
        <v>A PEDIDO</v>
      </c>
      <c r="Y479" s="11">
        <f>IF(Tabla1[[#This Row],[ABC]]="C",0,ROUNDUP(VLOOKUP(Tabla1[[#This Row],[ABC]],$F$11:$J$12,MATCH(Y$15,$F$10:$J$10,0),0)*Tabla1[[#This Row],[VENTA POR DÍA]],0))</f>
        <v>0</v>
      </c>
      <c r="Z479" s="11">
        <f>IF(Tabla1[[#This Row],[ABC]]="C",0,ROUNDUP(VLOOKUP(Tabla1[[#This Row],[ABC]],$F$11:$J$12,MATCH(Z$15,$F$10:$J$10,0),0)*Tabla1[[#This Row],[VENTA POR DÍA]],0))</f>
        <v>0</v>
      </c>
    </row>
    <row r="480" spans="2:26" x14ac:dyDescent="0.2">
      <c r="B480" s="2">
        <v>347887</v>
      </c>
      <c r="C480" s="2" t="s">
        <v>156</v>
      </c>
      <c r="D480" s="2" t="s">
        <v>21</v>
      </c>
      <c r="E480" s="3" t="s">
        <v>6</v>
      </c>
      <c r="F480" s="16">
        <f t="shared" ca="1" si="59"/>
        <v>5</v>
      </c>
      <c r="G480" s="17">
        <f t="shared" ca="1" si="60"/>
        <v>7</v>
      </c>
      <c r="H480" s="36" t="str">
        <f>IFERROR(VLOOKUP(Tabla1[[#This Row],[COD PRODUCTO]],Tabla13[#All],9,0),"C")</f>
        <v>C</v>
      </c>
      <c r="I480" s="11">
        <f t="shared" ca="1" si="62"/>
        <v>958</v>
      </c>
      <c r="J480" s="11">
        <f t="shared" ca="1" si="62"/>
        <v>822</v>
      </c>
      <c r="K480" s="11">
        <f t="shared" ca="1" si="62"/>
        <v>174</v>
      </c>
      <c r="L480" s="11">
        <f t="shared" ca="1" si="62"/>
        <v>39</v>
      </c>
      <c r="M480" s="11">
        <f t="shared" ca="1" si="62"/>
        <v>752</v>
      </c>
      <c r="N480" s="11">
        <f t="shared" ca="1" si="62"/>
        <v>599</v>
      </c>
      <c r="O480" s="11">
        <f t="shared" ca="1" si="62"/>
        <v>105</v>
      </c>
      <c r="P480" s="11">
        <f t="shared" ca="1" si="62"/>
        <v>630</v>
      </c>
      <c r="Q480" s="11">
        <f t="shared" ca="1" si="62"/>
        <v>632</v>
      </c>
      <c r="R480" s="11">
        <f t="shared" ca="1" si="62"/>
        <v>148</v>
      </c>
      <c r="S480" s="11">
        <f t="shared" ca="1" si="62"/>
        <v>580</v>
      </c>
      <c r="T480" s="11">
        <f t="shared" ca="1" si="62"/>
        <v>756</v>
      </c>
      <c r="U480" s="11">
        <f ca="1">IF($B$9=1,AVERAGE(Tabla1[[#This Row],[OCT]:[DIC]]),IF($B$9=2,AVERAGE(Tabla1[[#This Row],[JUL]:[DIC]]),AVERAGE(Tabla1[[#This Row],[ENE]:[DIC]])))</f>
        <v>494.66666666666669</v>
      </c>
      <c r="V480" s="11">
        <f ca="1">+Tabla1[[#This Row],[PROMEDIO VENTA (UNDS)]]/30</f>
        <v>16.488888888888891</v>
      </c>
      <c r="W480" s="11">
        <f ca="1">+Tabla1[[#This Row],[VENTA POR DÍA]]*Tabla1[[#This Row],[LEAD TIME (Días)]]</f>
        <v>115.42222222222223</v>
      </c>
      <c r="X480" s="11" t="str">
        <f>IF(Tabla1[[#This Row],[ABC]]="C","A PEDIDO","STOCK")</f>
        <v>A PEDIDO</v>
      </c>
      <c r="Y480" s="11">
        <f>IF(Tabla1[[#This Row],[ABC]]="C",0,ROUNDUP(VLOOKUP(Tabla1[[#This Row],[ABC]],$F$11:$J$12,MATCH(Y$15,$F$10:$J$10,0),0)*Tabla1[[#This Row],[VENTA POR DÍA]],0))</f>
        <v>0</v>
      </c>
      <c r="Z480" s="11">
        <f>IF(Tabla1[[#This Row],[ABC]]="C",0,ROUNDUP(VLOOKUP(Tabla1[[#This Row],[ABC]],$F$11:$J$12,MATCH(Z$15,$F$10:$J$10,0),0)*Tabla1[[#This Row],[VENTA POR DÍA]],0))</f>
        <v>0</v>
      </c>
    </row>
    <row r="481" spans="2:26" x14ac:dyDescent="0.2">
      <c r="B481" s="2">
        <v>347889</v>
      </c>
      <c r="C481" s="2" t="s">
        <v>157</v>
      </c>
      <c r="D481" s="2" t="s">
        <v>21</v>
      </c>
      <c r="E481" s="3" t="s">
        <v>6</v>
      </c>
      <c r="F481" s="16">
        <f t="shared" ca="1" si="59"/>
        <v>27</v>
      </c>
      <c r="G481" s="17">
        <f t="shared" ca="1" si="60"/>
        <v>17</v>
      </c>
      <c r="H481" s="36" t="str">
        <f>IFERROR(VLOOKUP(Tabla1[[#This Row],[COD PRODUCTO]],Tabla13[#All],9,0),"C")</f>
        <v>C</v>
      </c>
      <c r="I481" s="11">
        <f t="shared" ca="1" si="62"/>
        <v>190</v>
      </c>
      <c r="J481" s="11">
        <f t="shared" ca="1" si="62"/>
        <v>981</v>
      </c>
      <c r="K481" s="11">
        <f t="shared" ca="1" si="62"/>
        <v>17</v>
      </c>
      <c r="L481" s="11">
        <f t="shared" ca="1" si="62"/>
        <v>676</v>
      </c>
      <c r="M481" s="11">
        <f t="shared" ca="1" si="62"/>
        <v>-35</v>
      </c>
      <c r="N481" s="11">
        <f t="shared" ca="1" si="62"/>
        <v>251</v>
      </c>
      <c r="O481" s="11">
        <f t="shared" ca="1" si="62"/>
        <v>764</v>
      </c>
      <c r="P481" s="11">
        <f t="shared" ca="1" si="62"/>
        <v>171</v>
      </c>
      <c r="Q481" s="11">
        <f t="shared" ca="1" si="62"/>
        <v>506</v>
      </c>
      <c r="R481" s="11">
        <f t="shared" ca="1" si="62"/>
        <v>133</v>
      </c>
      <c r="S481" s="11">
        <f t="shared" ca="1" si="62"/>
        <v>970</v>
      </c>
      <c r="T481" s="11">
        <f t="shared" ca="1" si="62"/>
        <v>160</v>
      </c>
      <c r="U481" s="11">
        <f ca="1">IF($B$9=1,AVERAGE(Tabla1[[#This Row],[OCT]:[DIC]]),IF($B$9=2,AVERAGE(Tabla1[[#This Row],[JUL]:[DIC]]),AVERAGE(Tabla1[[#This Row],[ENE]:[DIC]])))</f>
        <v>421</v>
      </c>
      <c r="V481" s="11">
        <f ca="1">+Tabla1[[#This Row],[PROMEDIO VENTA (UNDS)]]/30</f>
        <v>14.033333333333333</v>
      </c>
      <c r="W481" s="11">
        <f ca="1">+Tabla1[[#This Row],[VENTA POR DÍA]]*Tabla1[[#This Row],[LEAD TIME (Días)]]</f>
        <v>238.56666666666666</v>
      </c>
      <c r="X481" s="11" t="str">
        <f>IF(Tabla1[[#This Row],[ABC]]="C","A PEDIDO","STOCK")</f>
        <v>A PEDIDO</v>
      </c>
      <c r="Y481" s="11">
        <f>IF(Tabla1[[#This Row],[ABC]]="C",0,ROUNDUP(VLOOKUP(Tabla1[[#This Row],[ABC]],$F$11:$J$12,MATCH(Y$15,$F$10:$J$10,0),0)*Tabla1[[#This Row],[VENTA POR DÍA]],0))</f>
        <v>0</v>
      </c>
      <c r="Z481" s="11">
        <f>IF(Tabla1[[#This Row],[ABC]]="C",0,ROUNDUP(VLOOKUP(Tabla1[[#This Row],[ABC]],$F$11:$J$12,MATCH(Z$15,$F$10:$J$10,0),0)*Tabla1[[#This Row],[VENTA POR DÍA]],0))</f>
        <v>0</v>
      </c>
    </row>
    <row r="482" spans="2:26" x14ac:dyDescent="0.2">
      <c r="B482" s="2">
        <v>348606</v>
      </c>
      <c r="C482" s="2" t="s">
        <v>158</v>
      </c>
      <c r="D482" s="2" t="s">
        <v>21</v>
      </c>
      <c r="E482" s="3" t="s">
        <v>6</v>
      </c>
      <c r="F482" s="16">
        <f t="shared" ca="1" si="59"/>
        <v>41</v>
      </c>
      <c r="G482" s="17">
        <f t="shared" ca="1" si="60"/>
        <v>17</v>
      </c>
      <c r="H482" s="36" t="str">
        <f>IFERROR(VLOOKUP(Tabla1[[#This Row],[COD PRODUCTO]],Tabla13[#All],9,0),"C")</f>
        <v>B</v>
      </c>
      <c r="I482" s="11">
        <f t="shared" ca="1" si="62"/>
        <v>214</v>
      </c>
      <c r="J482" s="11">
        <f t="shared" ca="1" si="62"/>
        <v>294</v>
      </c>
      <c r="K482" s="11">
        <f t="shared" ca="1" si="62"/>
        <v>514</v>
      </c>
      <c r="L482" s="11">
        <f t="shared" ca="1" si="62"/>
        <v>283</v>
      </c>
      <c r="M482" s="11">
        <f t="shared" ca="1" si="62"/>
        <v>868</v>
      </c>
      <c r="N482" s="11">
        <f t="shared" ca="1" si="62"/>
        <v>9</v>
      </c>
      <c r="O482" s="11">
        <f t="shared" ca="1" si="62"/>
        <v>541</v>
      </c>
      <c r="P482" s="11">
        <f t="shared" ca="1" si="62"/>
        <v>144</v>
      </c>
      <c r="Q482" s="11">
        <f t="shared" ca="1" si="62"/>
        <v>263</v>
      </c>
      <c r="R482" s="11">
        <f t="shared" ca="1" si="62"/>
        <v>253</v>
      </c>
      <c r="S482" s="11">
        <f t="shared" ca="1" si="62"/>
        <v>846</v>
      </c>
      <c r="T482" s="11">
        <f t="shared" ca="1" si="62"/>
        <v>555</v>
      </c>
      <c r="U482" s="11">
        <f ca="1">IF($B$9=1,AVERAGE(Tabla1[[#This Row],[OCT]:[DIC]]),IF($B$9=2,AVERAGE(Tabla1[[#This Row],[JUL]:[DIC]]),AVERAGE(Tabla1[[#This Row],[ENE]:[DIC]])))</f>
        <v>551.33333333333337</v>
      </c>
      <c r="V482" s="11">
        <f ca="1">+Tabla1[[#This Row],[PROMEDIO VENTA (UNDS)]]/30</f>
        <v>18.37777777777778</v>
      </c>
      <c r="W482" s="11">
        <f ca="1">+Tabla1[[#This Row],[VENTA POR DÍA]]*Tabla1[[#This Row],[LEAD TIME (Días)]]</f>
        <v>312.42222222222227</v>
      </c>
      <c r="X482" s="11" t="str">
        <f>IF(Tabla1[[#This Row],[ABC]]="C","A PEDIDO","STOCK")</f>
        <v>STOCK</v>
      </c>
      <c r="Y482" s="11">
        <f ca="1">IF(Tabla1[[#This Row],[ABC]]="C",0,ROUNDUP(VLOOKUP(Tabla1[[#This Row],[ABC]],$F$11:$J$12,MATCH(Y$15,$F$10:$J$10,0),0)*Tabla1[[#This Row],[VENTA POR DÍA]],0))</f>
        <v>173</v>
      </c>
      <c r="Z482" s="11">
        <f ca="1">IF(Tabla1[[#This Row],[ABC]]="C",0,ROUNDUP(VLOOKUP(Tabla1[[#This Row],[ABC]],$F$11:$J$12,MATCH(Z$15,$F$10:$J$10,0),0)*Tabla1[[#This Row],[VENTA POR DÍA]],0))</f>
        <v>419</v>
      </c>
    </row>
    <row r="483" spans="2:26" x14ac:dyDescent="0.2">
      <c r="B483" s="2">
        <v>347882</v>
      </c>
      <c r="C483" s="2" t="s">
        <v>160</v>
      </c>
      <c r="D483" s="2" t="s">
        <v>21</v>
      </c>
      <c r="E483" s="3" t="s">
        <v>6</v>
      </c>
      <c r="F483" s="16">
        <f t="shared" ca="1" si="59"/>
        <v>37</v>
      </c>
      <c r="G483" s="17">
        <f t="shared" ca="1" si="60"/>
        <v>8</v>
      </c>
      <c r="H483" s="36" t="str">
        <f>IFERROR(VLOOKUP(Tabla1[[#This Row],[COD PRODUCTO]],Tabla13[#All],9,0),"C")</f>
        <v>A</v>
      </c>
      <c r="I483" s="11">
        <f t="shared" ca="1" si="62"/>
        <v>-3</v>
      </c>
      <c r="J483" s="11">
        <f t="shared" ca="1" si="62"/>
        <v>2</v>
      </c>
      <c r="K483" s="11">
        <f t="shared" ca="1" si="62"/>
        <v>753</v>
      </c>
      <c r="L483" s="11">
        <f t="shared" ca="1" si="62"/>
        <v>883</v>
      </c>
      <c r="M483" s="11">
        <f t="shared" ca="1" si="62"/>
        <v>-80</v>
      </c>
      <c r="N483" s="11">
        <f t="shared" ca="1" si="62"/>
        <v>48</v>
      </c>
      <c r="O483" s="11">
        <f t="shared" ca="1" si="62"/>
        <v>462</v>
      </c>
      <c r="P483" s="11">
        <f t="shared" ca="1" si="62"/>
        <v>845</v>
      </c>
      <c r="Q483" s="11">
        <f t="shared" ca="1" si="62"/>
        <v>569</v>
      </c>
      <c r="R483" s="11">
        <f t="shared" ca="1" si="62"/>
        <v>761</v>
      </c>
      <c r="S483" s="11">
        <f t="shared" ca="1" si="62"/>
        <v>844</v>
      </c>
      <c r="T483" s="11">
        <f t="shared" ca="1" si="62"/>
        <v>165</v>
      </c>
      <c r="U483" s="11">
        <f ca="1">IF($B$9=1,AVERAGE(Tabla1[[#This Row],[OCT]:[DIC]]),IF($B$9=2,AVERAGE(Tabla1[[#This Row],[JUL]:[DIC]]),AVERAGE(Tabla1[[#This Row],[ENE]:[DIC]])))</f>
        <v>590</v>
      </c>
      <c r="V483" s="11">
        <f ca="1">+Tabla1[[#This Row],[PROMEDIO VENTA (UNDS)]]/30</f>
        <v>19.666666666666668</v>
      </c>
      <c r="W483" s="11">
        <f ca="1">+Tabla1[[#This Row],[VENTA POR DÍA]]*Tabla1[[#This Row],[LEAD TIME (Días)]]</f>
        <v>157.33333333333334</v>
      </c>
      <c r="X483" s="11" t="str">
        <f>IF(Tabla1[[#This Row],[ABC]]="C","A PEDIDO","STOCK")</f>
        <v>STOCK</v>
      </c>
      <c r="Y483" s="11">
        <f ca="1">IF(Tabla1[[#This Row],[ABC]]="C",0,ROUNDUP(VLOOKUP(Tabla1[[#This Row],[ABC]],$F$11:$J$12,MATCH(Y$15,$F$10:$J$10,0),0)*Tabla1[[#This Row],[VENTA POR DÍA]],0))</f>
        <v>59</v>
      </c>
      <c r="Z483" s="11">
        <f ca="1">IF(Tabla1[[#This Row],[ABC]]="C",0,ROUNDUP(VLOOKUP(Tabla1[[#This Row],[ABC]],$F$11:$J$12,MATCH(Z$15,$F$10:$J$10,0),0)*Tabla1[[#This Row],[VENTA POR DÍA]],0))</f>
        <v>574</v>
      </c>
    </row>
    <row r="484" spans="2:26" x14ac:dyDescent="0.2">
      <c r="B484" s="2">
        <v>347883</v>
      </c>
      <c r="C484" s="2" t="s">
        <v>161</v>
      </c>
      <c r="D484" s="2" t="s">
        <v>21</v>
      </c>
      <c r="E484" s="3" t="s">
        <v>6</v>
      </c>
      <c r="F484" s="16">
        <f t="shared" ca="1" si="59"/>
        <v>47</v>
      </c>
      <c r="G484" s="17">
        <f t="shared" ca="1" si="60"/>
        <v>29</v>
      </c>
      <c r="H484" s="36" t="str">
        <f>IFERROR(VLOOKUP(Tabla1[[#This Row],[COD PRODUCTO]],Tabla13[#All],9,0),"C")</f>
        <v>A</v>
      </c>
      <c r="I484" s="11">
        <f t="shared" ca="1" si="62"/>
        <v>593</v>
      </c>
      <c r="J484" s="11">
        <f t="shared" ca="1" si="62"/>
        <v>320</v>
      </c>
      <c r="K484" s="11">
        <f t="shared" ca="1" si="62"/>
        <v>362</v>
      </c>
      <c r="L484" s="11">
        <f t="shared" ca="1" si="62"/>
        <v>894</v>
      </c>
      <c r="M484" s="11">
        <f t="shared" ca="1" si="62"/>
        <v>141</v>
      </c>
      <c r="N484" s="11">
        <f t="shared" ca="1" si="62"/>
        <v>561</v>
      </c>
      <c r="O484" s="11">
        <f t="shared" ca="1" si="62"/>
        <v>921</v>
      </c>
      <c r="P484" s="11">
        <f t="shared" ca="1" si="62"/>
        <v>600</v>
      </c>
      <c r="Q484" s="11">
        <f t="shared" ca="1" si="62"/>
        <v>228</v>
      </c>
      <c r="R484" s="11">
        <f t="shared" ca="1" si="62"/>
        <v>931</v>
      </c>
      <c r="S484" s="11">
        <f t="shared" ca="1" si="62"/>
        <v>711</v>
      </c>
      <c r="T484" s="11">
        <f t="shared" ca="1" si="62"/>
        <v>-47</v>
      </c>
      <c r="U484" s="11">
        <f ca="1">IF($B$9=1,AVERAGE(Tabla1[[#This Row],[OCT]:[DIC]]),IF($B$9=2,AVERAGE(Tabla1[[#This Row],[JUL]:[DIC]]),AVERAGE(Tabla1[[#This Row],[ENE]:[DIC]])))</f>
        <v>531.66666666666663</v>
      </c>
      <c r="V484" s="11">
        <f ca="1">+Tabla1[[#This Row],[PROMEDIO VENTA (UNDS)]]/30</f>
        <v>17.722222222222221</v>
      </c>
      <c r="W484" s="11">
        <f ca="1">+Tabla1[[#This Row],[VENTA POR DÍA]]*Tabla1[[#This Row],[LEAD TIME (Días)]]</f>
        <v>513.94444444444446</v>
      </c>
      <c r="X484" s="11" t="str">
        <f>IF(Tabla1[[#This Row],[ABC]]="C","A PEDIDO","STOCK")</f>
        <v>STOCK</v>
      </c>
      <c r="Y484" s="11">
        <f ca="1">IF(Tabla1[[#This Row],[ABC]]="C",0,ROUNDUP(VLOOKUP(Tabla1[[#This Row],[ABC]],$F$11:$J$12,MATCH(Y$15,$F$10:$J$10,0),0)*Tabla1[[#This Row],[VENTA POR DÍA]],0))</f>
        <v>53</v>
      </c>
      <c r="Z484" s="11">
        <f ca="1">IF(Tabla1[[#This Row],[ABC]]="C",0,ROUNDUP(VLOOKUP(Tabla1[[#This Row],[ABC]],$F$11:$J$12,MATCH(Z$15,$F$10:$J$10,0),0)*Tabla1[[#This Row],[VENTA POR DÍA]],0))</f>
        <v>518</v>
      </c>
    </row>
    <row r="485" spans="2:26" x14ac:dyDescent="0.2">
      <c r="B485" s="2">
        <v>347888</v>
      </c>
      <c r="C485" s="2" t="s">
        <v>157</v>
      </c>
      <c r="D485" s="2" t="s">
        <v>21</v>
      </c>
      <c r="E485" s="3" t="s">
        <v>6</v>
      </c>
      <c r="F485" s="16">
        <f t="shared" ca="1" si="59"/>
        <v>21</v>
      </c>
      <c r="G485" s="17">
        <f t="shared" ca="1" si="60"/>
        <v>27</v>
      </c>
      <c r="H485" s="36" t="str">
        <f>IFERROR(VLOOKUP(Tabla1[[#This Row],[COD PRODUCTO]],Tabla13[#All],9,0),"C")</f>
        <v>C</v>
      </c>
      <c r="I485" s="11">
        <f t="shared" ca="1" si="62"/>
        <v>237</v>
      </c>
      <c r="J485" s="11">
        <f t="shared" ca="1" si="62"/>
        <v>60</v>
      </c>
      <c r="K485" s="11">
        <f t="shared" ca="1" si="62"/>
        <v>753</v>
      </c>
      <c r="L485" s="11">
        <f t="shared" ca="1" si="62"/>
        <v>914</v>
      </c>
      <c r="M485" s="11">
        <f t="shared" ca="1" si="62"/>
        <v>786</v>
      </c>
      <c r="N485" s="11">
        <f t="shared" ca="1" si="62"/>
        <v>234</v>
      </c>
      <c r="O485" s="11">
        <f t="shared" ca="1" si="62"/>
        <v>628</v>
      </c>
      <c r="P485" s="11">
        <f t="shared" ca="1" si="62"/>
        <v>497</v>
      </c>
      <c r="Q485" s="11">
        <f t="shared" ca="1" si="62"/>
        <v>367</v>
      </c>
      <c r="R485" s="11">
        <f t="shared" ca="1" si="62"/>
        <v>482</v>
      </c>
      <c r="S485" s="11">
        <f t="shared" ca="1" si="62"/>
        <v>163</v>
      </c>
      <c r="T485" s="11">
        <f t="shared" ca="1" si="62"/>
        <v>315</v>
      </c>
      <c r="U485" s="11">
        <f ca="1">IF($B$9=1,AVERAGE(Tabla1[[#This Row],[OCT]:[DIC]]),IF($B$9=2,AVERAGE(Tabla1[[#This Row],[JUL]:[DIC]]),AVERAGE(Tabla1[[#This Row],[ENE]:[DIC]])))</f>
        <v>320</v>
      </c>
      <c r="V485" s="11">
        <f ca="1">+Tabla1[[#This Row],[PROMEDIO VENTA (UNDS)]]/30</f>
        <v>10.666666666666666</v>
      </c>
      <c r="W485" s="11">
        <f ca="1">+Tabla1[[#This Row],[VENTA POR DÍA]]*Tabla1[[#This Row],[LEAD TIME (Días)]]</f>
        <v>288</v>
      </c>
      <c r="X485" s="11" t="str">
        <f>IF(Tabla1[[#This Row],[ABC]]="C","A PEDIDO","STOCK")</f>
        <v>A PEDIDO</v>
      </c>
      <c r="Y485" s="11">
        <f>IF(Tabla1[[#This Row],[ABC]]="C",0,ROUNDUP(VLOOKUP(Tabla1[[#This Row],[ABC]],$F$11:$J$12,MATCH(Y$15,$F$10:$J$10,0),0)*Tabla1[[#This Row],[VENTA POR DÍA]],0))</f>
        <v>0</v>
      </c>
      <c r="Z485" s="11">
        <f>IF(Tabla1[[#This Row],[ABC]]="C",0,ROUNDUP(VLOOKUP(Tabla1[[#This Row],[ABC]],$F$11:$J$12,MATCH(Z$15,$F$10:$J$10,0),0)*Tabla1[[#This Row],[VENTA POR DÍA]],0))</f>
        <v>0</v>
      </c>
    </row>
    <row r="486" spans="2:26" x14ac:dyDescent="0.2">
      <c r="B486" s="2">
        <v>347949</v>
      </c>
      <c r="C486" s="2" t="s">
        <v>147</v>
      </c>
      <c r="D486" s="2" t="s">
        <v>21</v>
      </c>
      <c r="E486" s="3" t="s">
        <v>6</v>
      </c>
      <c r="F486" s="16">
        <f t="shared" ca="1" si="59"/>
        <v>25</v>
      </c>
      <c r="G486" s="17">
        <f t="shared" ca="1" si="60"/>
        <v>15</v>
      </c>
      <c r="H486" s="36" t="str">
        <f>IFERROR(VLOOKUP(Tabla1[[#This Row],[COD PRODUCTO]],Tabla13[#All],9,0),"C")</f>
        <v>B</v>
      </c>
      <c r="I486" s="11">
        <f t="shared" ref="I486:T495" ca="1" si="63">RANDBETWEEN(-100,1000)</f>
        <v>38</v>
      </c>
      <c r="J486" s="11">
        <f t="shared" ca="1" si="63"/>
        <v>33</v>
      </c>
      <c r="K486" s="11">
        <f t="shared" ca="1" si="63"/>
        <v>703</v>
      </c>
      <c r="L486" s="11">
        <f t="shared" ca="1" si="63"/>
        <v>411</v>
      </c>
      <c r="M486" s="11">
        <f t="shared" ca="1" si="63"/>
        <v>319</v>
      </c>
      <c r="N486" s="11">
        <f t="shared" ca="1" si="63"/>
        <v>381</v>
      </c>
      <c r="O486" s="11">
        <f t="shared" ca="1" si="63"/>
        <v>364</v>
      </c>
      <c r="P486" s="11">
        <f t="shared" ca="1" si="63"/>
        <v>660</v>
      </c>
      <c r="Q486" s="11">
        <f t="shared" ca="1" si="63"/>
        <v>700</v>
      </c>
      <c r="R486" s="11">
        <f t="shared" ca="1" si="63"/>
        <v>731</v>
      </c>
      <c r="S486" s="11">
        <f t="shared" ca="1" si="63"/>
        <v>878</v>
      </c>
      <c r="T486" s="11">
        <f t="shared" ca="1" si="63"/>
        <v>752</v>
      </c>
      <c r="U486" s="11">
        <f ca="1">IF($B$9=1,AVERAGE(Tabla1[[#This Row],[OCT]:[DIC]]),IF($B$9=2,AVERAGE(Tabla1[[#This Row],[JUL]:[DIC]]),AVERAGE(Tabla1[[#This Row],[ENE]:[DIC]])))</f>
        <v>787</v>
      </c>
      <c r="V486" s="11">
        <f ca="1">+Tabla1[[#This Row],[PROMEDIO VENTA (UNDS)]]/30</f>
        <v>26.233333333333334</v>
      </c>
      <c r="W486" s="11">
        <f ca="1">+Tabla1[[#This Row],[VENTA POR DÍA]]*Tabla1[[#This Row],[LEAD TIME (Días)]]</f>
        <v>393.5</v>
      </c>
      <c r="X486" s="11" t="str">
        <f>IF(Tabla1[[#This Row],[ABC]]="C","A PEDIDO","STOCK")</f>
        <v>STOCK</v>
      </c>
      <c r="Y486" s="11">
        <f ca="1">IF(Tabla1[[#This Row],[ABC]]="C",0,ROUNDUP(VLOOKUP(Tabla1[[#This Row],[ABC]],$F$11:$J$12,MATCH(Y$15,$F$10:$J$10,0),0)*Tabla1[[#This Row],[VENTA POR DÍA]],0))</f>
        <v>246</v>
      </c>
      <c r="Z486" s="11">
        <f ca="1">IF(Tabla1[[#This Row],[ABC]]="C",0,ROUNDUP(VLOOKUP(Tabla1[[#This Row],[ABC]],$F$11:$J$12,MATCH(Z$15,$F$10:$J$10,0),0)*Tabla1[[#This Row],[VENTA POR DÍA]],0))</f>
        <v>598</v>
      </c>
    </row>
    <row r="487" spans="2:26" x14ac:dyDescent="0.2">
      <c r="B487" s="2">
        <v>348609</v>
      </c>
      <c r="C487" s="2" t="s">
        <v>188</v>
      </c>
      <c r="D487" s="2" t="s">
        <v>21</v>
      </c>
      <c r="E487" s="3" t="s">
        <v>6</v>
      </c>
      <c r="F487" s="16">
        <f t="shared" ca="1" si="59"/>
        <v>34</v>
      </c>
      <c r="G487" s="17">
        <f t="shared" ca="1" si="60"/>
        <v>16</v>
      </c>
      <c r="H487" s="36" t="str">
        <f>IFERROR(VLOOKUP(Tabla1[[#This Row],[COD PRODUCTO]],Tabla13[#All],9,0),"C")</f>
        <v>A</v>
      </c>
      <c r="I487" s="11">
        <f t="shared" ca="1" si="63"/>
        <v>864</v>
      </c>
      <c r="J487" s="11">
        <f t="shared" ca="1" si="63"/>
        <v>698</v>
      </c>
      <c r="K487" s="11">
        <f t="shared" ca="1" si="63"/>
        <v>589</v>
      </c>
      <c r="L487" s="11">
        <f t="shared" ca="1" si="63"/>
        <v>786</v>
      </c>
      <c r="M487" s="11">
        <f t="shared" ca="1" si="63"/>
        <v>524</v>
      </c>
      <c r="N487" s="11">
        <f t="shared" ca="1" si="63"/>
        <v>814</v>
      </c>
      <c r="O487" s="11">
        <f t="shared" ca="1" si="63"/>
        <v>633</v>
      </c>
      <c r="P487" s="11">
        <f t="shared" ca="1" si="63"/>
        <v>98</v>
      </c>
      <c r="Q487" s="11">
        <f t="shared" ca="1" si="63"/>
        <v>233</v>
      </c>
      <c r="R487" s="11">
        <f t="shared" ca="1" si="63"/>
        <v>442</v>
      </c>
      <c r="S487" s="11">
        <f t="shared" ca="1" si="63"/>
        <v>310</v>
      </c>
      <c r="T487" s="11">
        <f t="shared" ca="1" si="63"/>
        <v>709</v>
      </c>
      <c r="U487" s="11">
        <f ca="1">IF($B$9=1,AVERAGE(Tabla1[[#This Row],[OCT]:[DIC]]),IF($B$9=2,AVERAGE(Tabla1[[#This Row],[JUL]:[DIC]]),AVERAGE(Tabla1[[#This Row],[ENE]:[DIC]])))</f>
        <v>487</v>
      </c>
      <c r="V487" s="11">
        <f ca="1">+Tabla1[[#This Row],[PROMEDIO VENTA (UNDS)]]/30</f>
        <v>16.233333333333334</v>
      </c>
      <c r="W487" s="11">
        <f ca="1">+Tabla1[[#This Row],[VENTA POR DÍA]]*Tabla1[[#This Row],[LEAD TIME (Días)]]</f>
        <v>259.73333333333335</v>
      </c>
      <c r="X487" s="11" t="str">
        <f>IF(Tabla1[[#This Row],[ABC]]="C","A PEDIDO","STOCK")</f>
        <v>STOCK</v>
      </c>
      <c r="Y487" s="11">
        <f ca="1">IF(Tabla1[[#This Row],[ABC]]="C",0,ROUNDUP(VLOOKUP(Tabla1[[#This Row],[ABC]],$F$11:$J$12,MATCH(Y$15,$F$10:$J$10,0),0)*Tabla1[[#This Row],[VENTA POR DÍA]],0))</f>
        <v>49</v>
      </c>
      <c r="Z487" s="11">
        <f ca="1">IF(Tabla1[[#This Row],[ABC]]="C",0,ROUNDUP(VLOOKUP(Tabla1[[#This Row],[ABC]],$F$11:$J$12,MATCH(Z$15,$F$10:$J$10,0),0)*Tabla1[[#This Row],[VENTA POR DÍA]],0))</f>
        <v>474</v>
      </c>
    </row>
    <row r="488" spans="2:26" x14ac:dyDescent="0.2">
      <c r="B488" s="2">
        <v>347973</v>
      </c>
      <c r="C488" s="2" t="s">
        <v>204</v>
      </c>
      <c r="D488" s="2" t="s">
        <v>21</v>
      </c>
      <c r="E488" s="3" t="s">
        <v>6</v>
      </c>
      <c r="F488" s="16">
        <f t="shared" ca="1" si="59"/>
        <v>30</v>
      </c>
      <c r="G488" s="17">
        <f t="shared" ca="1" si="60"/>
        <v>22</v>
      </c>
      <c r="H488" s="36" t="str">
        <f>IFERROR(VLOOKUP(Tabla1[[#This Row],[COD PRODUCTO]],Tabla13[#All],9,0),"C")</f>
        <v>A</v>
      </c>
      <c r="I488" s="11">
        <f t="shared" ca="1" si="63"/>
        <v>278</v>
      </c>
      <c r="J488" s="11">
        <f t="shared" ca="1" si="63"/>
        <v>841</v>
      </c>
      <c r="K488" s="11">
        <f t="shared" ca="1" si="63"/>
        <v>-58</v>
      </c>
      <c r="L488" s="11">
        <f t="shared" ca="1" si="63"/>
        <v>390</v>
      </c>
      <c r="M488" s="11">
        <f t="shared" ca="1" si="63"/>
        <v>724</v>
      </c>
      <c r="N488" s="11">
        <f t="shared" ca="1" si="63"/>
        <v>582</v>
      </c>
      <c r="O488" s="11">
        <f t="shared" ca="1" si="63"/>
        <v>170</v>
      </c>
      <c r="P488" s="11">
        <f t="shared" ca="1" si="63"/>
        <v>16</v>
      </c>
      <c r="Q488" s="11">
        <f t="shared" ca="1" si="63"/>
        <v>53</v>
      </c>
      <c r="R488" s="11">
        <f t="shared" ca="1" si="63"/>
        <v>304</v>
      </c>
      <c r="S488" s="11">
        <f t="shared" ca="1" si="63"/>
        <v>124</v>
      </c>
      <c r="T488" s="11">
        <f t="shared" ca="1" si="63"/>
        <v>696</v>
      </c>
      <c r="U488" s="11">
        <f ca="1">IF($B$9=1,AVERAGE(Tabla1[[#This Row],[OCT]:[DIC]]),IF($B$9=2,AVERAGE(Tabla1[[#This Row],[JUL]:[DIC]]),AVERAGE(Tabla1[[#This Row],[ENE]:[DIC]])))</f>
        <v>374.66666666666669</v>
      </c>
      <c r="V488" s="11">
        <f ca="1">+Tabla1[[#This Row],[PROMEDIO VENTA (UNDS)]]/30</f>
        <v>12.488888888888889</v>
      </c>
      <c r="W488" s="11">
        <f ca="1">+Tabla1[[#This Row],[VENTA POR DÍA]]*Tabla1[[#This Row],[LEAD TIME (Días)]]</f>
        <v>274.75555555555553</v>
      </c>
      <c r="X488" s="11" t="str">
        <f>IF(Tabla1[[#This Row],[ABC]]="C","A PEDIDO","STOCK")</f>
        <v>STOCK</v>
      </c>
      <c r="Y488" s="11">
        <f ca="1">IF(Tabla1[[#This Row],[ABC]]="C",0,ROUNDUP(VLOOKUP(Tabla1[[#This Row],[ABC]],$F$11:$J$12,MATCH(Y$15,$F$10:$J$10,0),0)*Tabla1[[#This Row],[VENTA POR DÍA]],0))</f>
        <v>38</v>
      </c>
      <c r="Z488" s="11">
        <f ca="1">IF(Tabla1[[#This Row],[ABC]]="C",0,ROUNDUP(VLOOKUP(Tabla1[[#This Row],[ABC]],$F$11:$J$12,MATCH(Z$15,$F$10:$J$10,0),0)*Tabla1[[#This Row],[VENTA POR DÍA]],0))</f>
        <v>365</v>
      </c>
    </row>
    <row r="489" spans="2:26" x14ac:dyDescent="0.2">
      <c r="B489" s="2">
        <v>347890</v>
      </c>
      <c r="C489" s="2" t="s">
        <v>222</v>
      </c>
      <c r="D489" s="2" t="s">
        <v>21</v>
      </c>
      <c r="E489" s="3" t="s">
        <v>6</v>
      </c>
      <c r="F489" s="16">
        <f t="shared" ca="1" si="59"/>
        <v>6</v>
      </c>
      <c r="G489" s="17">
        <f t="shared" ca="1" si="60"/>
        <v>30</v>
      </c>
      <c r="H489" s="36" t="str">
        <f>IFERROR(VLOOKUP(Tabla1[[#This Row],[COD PRODUCTO]],Tabla13[#All],9,0),"C")</f>
        <v>A</v>
      </c>
      <c r="I489" s="11">
        <f t="shared" ca="1" si="63"/>
        <v>-73</v>
      </c>
      <c r="J489" s="11">
        <f t="shared" ca="1" si="63"/>
        <v>472</v>
      </c>
      <c r="K489" s="11">
        <f t="shared" ca="1" si="63"/>
        <v>990</v>
      </c>
      <c r="L489" s="11">
        <f t="shared" ca="1" si="63"/>
        <v>351</v>
      </c>
      <c r="M489" s="11">
        <f t="shared" ca="1" si="63"/>
        <v>181</v>
      </c>
      <c r="N489" s="11">
        <f t="shared" ca="1" si="63"/>
        <v>-56</v>
      </c>
      <c r="O489" s="11">
        <f t="shared" ca="1" si="63"/>
        <v>-27</v>
      </c>
      <c r="P489" s="11">
        <f t="shared" ca="1" si="63"/>
        <v>-43</v>
      </c>
      <c r="Q489" s="11">
        <f t="shared" ca="1" si="63"/>
        <v>123</v>
      </c>
      <c r="R489" s="11">
        <f t="shared" ca="1" si="63"/>
        <v>748</v>
      </c>
      <c r="S489" s="11">
        <f t="shared" ca="1" si="63"/>
        <v>95</v>
      </c>
      <c r="T489" s="11">
        <f t="shared" ca="1" si="63"/>
        <v>223</v>
      </c>
      <c r="U489" s="11">
        <f ca="1">IF($B$9=1,AVERAGE(Tabla1[[#This Row],[OCT]:[DIC]]),IF($B$9=2,AVERAGE(Tabla1[[#This Row],[JUL]:[DIC]]),AVERAGE(Tabla1[[#This Row],[ENE]:[DIC]])))</f>
        <v>355.33333333333331</v>
      </c>
      <c r="V489" s="11">
        <f ca="1">+Tabla1[[#This Row],[PROMEDIO VENTA (UNDS)]]/30</f>
        <v>11.844444444444443</v>
      </c>
      <c r="W489" s="11">
        <f ca="1">+Tabla1[[#This Row],[VENTA POR DÍA]]*Tabla1[[#This Row],[LEAD TIME (Días)]]</f>
        <v>355.33333333333331</v>
      </c>
      <c r="X489" s="11" t="str">
        <f>IF(Tabla1[[#This Row],[ABC]]="C","A PEDIDO","STOCK")</f>
        <v>STOCK</v>
      </c>
      <c r="Y489" s="11">
        <f ca="1">IF(Tabla1[[#This Row],[ABC]]="C",0,ROUNDUP(VLOOKUP(Tabla1[[#This Row],[ABC]],$F$11:$J$12,MATCH(Y$15,$F$10:$J$10,0),0)*Tabla1[[#This Row],[VENTA POR DÍA]],0))</f>
        <v>36</v>
      </c>
      <c r="Z489" s="11">
        <f ca="1">IF(Tabla1[[#This Row],[ABC]]="C",0,ROUNDUP(VLOOKUP(Tabla1[[#This Row],[ABC]],$F$11:$J$12,MATCH(Z$15,$F$10:$J$10,0),0)*Tabla1[[#This Row],[VENTA POR DÍA]],0))</f>
        <v>346</v>
      </c>
    </row>
    <row r="490" spans="2:26" x14ac:dyDescent="0.2">
      <c r="B490" s="2">
        <v>353558</v>
      </c>
      <c r="C490" s="2" t="s">
        <v>223</v>
      </c>
      <c r="D490" s="2" t="s">
        <v>21</v>
      </c>
      <c r="E490" s="3" t="s">
        <v>6</v>
      </c>
      <c r="F490" s="16">
        <f t="shared" ca="1" si="59"/>
        <v>14</v>
      </c>
      <c r="G490" s="17">
        <f t="shared" ca="1" si="60"/>
        <v>16</v>
      </c>
      <c r="H490" s="36" t="str">
        <f>IFERROR(VLOOKUP(Tabla1[[#This Row],[COD PRODUCTO]],Tabla13[#All],9,0),"C")</f>
        <v>C</v>
      </c>
      <c r="I490" s="11">
        <f t="shared" ca="1" si="63"/>
        <v>254</v>
      </c>
      <c r="J490" s="11">
        <f t="shared" ca="1" si="63"/>
        <v>784</v>
      </c>
      <c r="K490" s="11">
        <f t="shared" ca="1" si="63"/>
        <v>722</v>
      </c>
      <c r="L490" s="11">
        <f t="shared" ca="1" si="63"/>
        <v>689</v>
      </c>
      <c r="M490" s="11">
        <f t="shared" ca="1" si="63"/>
        <v>234</v>
      </c>
      <c r="N490" s="11">
        <f t="shared" ca="1" si="63"/>
        <v>-94</v>
      </c>
      <c r="O490" s="11">
        <f t="shared" ca="1" si="63"/>
        <v>356</v>
      </c>
      <c r="P490" s="11">
        <f t="shared" ca="1" si="63"/>
        <v>71</v>
      </c>
      <c r="Q490" s="11">
        <f t="shared" ca="1" si="63"/>
        <v>-56</v>
      </c>
      <c r="R490" s="11">
        <f t="shared" ca="1" si="63"/>
        <v>195</v>
      </c>
      <c r="S490" s="11">
        <f t="shared" ca="1" si="63"/>
        <v>635</v>
      </c>
      <c r="T490" s="11">
        <f t="shared" ca="1" si="63"/>
        <v>594</v>
      </c>
      <c r="U490" s="11">
        <f ca="1">IF($B$9=1,AVERAGE(Tabla1[[#This Row],[OCT]:[DIC]]),IF($B$9=2,AVERAGE(Tabla1[[#This Row],[JUL]:[DIC]]),AVERAGE(Tabla1[[#This Row],[ENE]:[DIC]])))</f>
        <v>474.66666666666669</v>
      </c>
      <c r="V490" s="11">
        <f ca="1">+Tabla1[[#This Row],[PROMEDIO VENTA (UNDS)]]/30</f>
        <v>15.822222222222223</v>
      </c>
      <c r="W490" s="11">
        <f ca="1">+Tabla1[[#This Row],[VENTA POR DÍA]]*Tabla1[[#This Row],[LEAD TIME (Días)]]</f>
        <v>253.15555555555557</v>
      </c>
      <c r="X490" s="11" t="str">
        <f>IF(Tabla1[[#This Row],[ABC]]="C","A PEDIDO","STOCK")</f>
        <v>A PEDIDO</v>
      </c>
      <c r="Y490" s="11">
        <f>IF(Tabla1[[#This Row],[ABC]]="C",0,ROUNDUP(VLOOKUP(Tabla1[[#This Row],[ABC]],$F$11:$J$12,MATCH(Y$15,$F$10:$J$10,0),0)*Tabla1[[#This Row],[VENTA POR DÍA]],0))</f>
        <v>0</v>
      </c>
      <c r="Z490" s="11">
        <f>IF(Tabla1[[#This Row],[ABC]]="C",0,ROUNDUP(VLOOKUP(Tabla1[[#This Row],[ABC]],$F$11:$J$12,MATCH(Z$15,$F$10:$J$10,0),0)*Tabla1[[#This Row],[VENTA POR DÍA]],0))</f>
        <v>0</v>
      </c>
    </row>
    <row r="491" spans="2:26" x14ac:dyDescent="0.2">
      <c r="B491" s="2">
        <v>347953</v>
      </c>
      <c r="C491" s="2" t="s">
        <v>147</v>
      </c>
      <c r="D491" s="2" t="s">
        <v>21</v>
      </c>
      <c r="E491" s="3" t="s">
        <v>6</v>
      </c>
      <c r="F491" s="16">
        <f t="shared" ca="1" si="59"/>
        <v>32</v>
      </c>
      <c r="G491" s="17">
        <f t="shared" ca="1" si="60"/>
        <v>10</v>
      </c>
      <c r="H491" s="36" t="str">
        <f>IFERROR(VLOOKUP(Tabla1[[#This Row],[COD PRODUCTO]],Tabla13[#All],9,0),"C")</f>
        <v>A</v>
      </c>
      <c r="I491" s="11">
        <f t="shared" ca="1" si="63"/>
        <v>987</v>
      </c>
      <c r="J491" s="11">
        <f t="shared" ca="1" si="63"/>
        <v>588</v>
      </c>
      <c r="K491" s="11">
        <f t="shared" ca="1" si="63"/>
        <v>484</v>
      </c>
      <c r="L491" s="11">
        <f t="shared" ca="1" si="63"/>
        <v>88</v>
      </c>
      <c r="M491" s="11">
        <f t="shared" ca="1" si="63"/>
        <v>640</v>
      </c>
      <c r="N491" s="11">
        <f t="shared" ca="1" si="63"/>
        <v>748</v>
      </c>
      <c r="O491" s="11">
        <f t="shared" ca="1" si="63"/>
        <v>292</v>
      </c>
      <c r="P491" s="11">
        <f t="shared" ca="1" si="63"/>
        <v>667</v>
      </c>
      <c r="Q491" s="11">
        <f t="shared" ca="1" si="63"/>
        <v>381</v>
      </c>
      <c r="R491" s="11">
        <f t="shared" ca="1" si="63"/>
        <v>994</v>
      </c>
      <c r="S491" s="11">
        <f t="shared" ca="1" si="63"/>
        <v>-17</v>
      </c>
      <c r="T491" s="11">
        <f t="shared" ca="1" si="63"/>
        <v>681</v>
      </c>
      <c r="U491" s="11">
        <f ca="1">IF($B$9=1,AVERAGE(Tabla1[[#This Row],[OCT]:[DIC]]),IF($B$9=2,AVERAGE(Tabla1[[#This Row],[JUL]:[DIC]]),AVERAGE(Tabla1[[#This Row],[ENE]:[DIC]])))</f>
        <v>552.66666666666663</v>
      </c>
      <c r="V491" s="11">
        <f ca="1">+Tabla1[[#This Row],[PROMEDIO VENTA (UNDS)]]/30</f>
        <v>18.422222222222221</v>
      </c>
      <c r="W491" s="11">
        <f ca="1">+Tabla1[[#This Row],[VENTA POR DÍA]]*Tabla1[[#This Row],[LEAD TIME (Días)]]</f>
        <v>184.2222222222222</v>
      </c>
      <c r="X491" s="11" t="str">
        <f>IF(Tabla1[[#This Row],[ABC]]="C","A PEDIDO","STOCK")</f>
        <v>STOCK</v>
      </c>
      <c r="Y491" s="11">
        <f ca="1">IF(Tabla1[[#This Row],[ABC]]="C",0,ROUNDUP(VLOOKUP(Tabla1[[#This Row],[ABC]],$F$11:$J$12,MATCH(Y$15,$F$10:$J$10,0),0)*Tabla1[[#This Row],[VENTA POR DÍA]],0))</f>
        <v>55</v>
      </c>
      <c r="Z491" s="11">
        <f ca="1">IF(Tabla1[[#This Row],[ABC]]="C",0,ROUNDUP(VLOOKUP(Tabla1[[#This Row],[ABC]],$F$11:$J$12,MATCH(Z$15,$F$10:$J$10,0),0)*Tabla1[[#This Row],[VENTA POR DÍA]],0))</f>
        <v>538</v>
      </c>
    </row>
    <row r="492" spans="2:26" x14ac:dyDescent="0.2">
      <c r="B492" s="2">
        <v>353560</v>
      </c>
      <c r="C492" s="2" t="s">
        <v>157</v>
      </c>
      <c r="D492" s="2" t="s">
        <v>21</v>
      </c>
      <c r="E492" s="3" t="s">
        <v>6</v>
      </c>
      <c r="F492" s="16">
        <f t="shared" ca="1" si="59"/>
        <v>33</v>
      </c>
      <c r="G492" s="17">
        <f t="shared" ca="1" si="60"/>
        <v>7</v>
      </c>
      <c r="H492" s="36" t="str">
        <f>IFERROR(VLOOKUP(Tabla1[[#This Row],[COD PRODUCTO]],Tabla13[#All],9,0),"C")</f>
        <v>A</v>
      </c>
      <c r="I492" s="11">
        <f t="shared" ca="1" si="63"/>
        <v>771</v>
      </c>
      <c r="J492" s="11">
        <f t="shared" ca="1" si="63"/>
        <v>372</v>
      </c>
      <c r="K492" s="11">
        <f t="shared" ca="1" si="63"/>
        <v>863</v>
      </c>
      <c r="L492" s="11">
        <f t="shared" ca="1" si="63"/>
        <v>613</v>
      </c>
      <c r="M492" s="11">
        <f t="shared" ca="1" si="63"/>
        <v>643</v>
      </c>
      <c r="N492" s="11">
        <f t="shared" ca="1" si="63"/>
        <v>404</v>
      </c>
      <c r="O492" s="11">
        <f t="shared" ca="1" si="63"/>
        <v>824</v>
      </c>
      <c r="P492" s="11">
        <f t="shared" ca="1" si="63"/>
        <v>-31</v>
      </c>
      <c r="Q492" s="11">
        <f t="shared" ca="1" si="63"/>
        <v>727</v>
      </c>
      <c r="R492" s="11">
        <f t="shared" ca="1" si="63"/>
        <v>427</v>
      </c>
      <c r="S492" s="11">
        <f t="shared" ca="1" si="63"/>
        <v>384</v>
      </c>
      <c r="T492" s="11">
        <f t="shared" ca="1" si="63"/>
        <v>-81</v>
      </c>
      <c r="U492" s="11">
        <f ca="1">IF($B$9=1,AVERAGE(Tabla1[[#This Row],[OCT]:[DIC]]),IF($B$9=2,AVERAGE(Tabla1[[#This Row],[JUL]:[DIC]]),AVERAGE(Tabla1[[#This Row],[ENE]:[DIC]])))</f>
        <v>243.33333333333334</v>
      </c>
      <c r="V492" s="11">
        <f ca="1">+Tabla1[[#This Row],[PROMEDIO VENTA (UNDS)]]/30</f>
        <v>8.1111111111111107</v>
      </c>
      <c r="W492" s="11">
        <f ca="1">+Tabla1[[#This Row],[VENTA POR DÍA]]*Tabla1[[#This Row],[LEAD TIME (Días)]]</f>
        <v>56.777777777777771</v>
      </c>
      <c r="X492" s="11" t="str">
        <f>IF(Tabla1[[#This Row],[ABC]]="C","A PEDIDO","STOCK")</f>
        <v>STOCK</v>
      </c>
      <c r="Y492" s="11">
        <f ca="1">IF(Tabla1[[#This Row],[ABC]]="C",0,ROUNDUP(VLOOKUP(Tabla1[[#This Row],[ABC]],$F$11:$J$12,MATCH(Y$15,$F$10:$J$10,0),0)*Tabla1[[#This Row],[VENTA POR DÍA]],0))</f>
        <v>25</v>
      </c>
      <c r="Z492" s="11">
        <f ca="1">IF(Tabla1[[#This Row],[ABC]]="C",0,ROUNDUP(VLOOKUP(Tabla1[[#This Row],[ABC]],$F$11:$J$12,MATCH(Z$15,$F$10:$J$10,0),0)*Tabla1[[#This Row],[VENTA POR DÍA]],0))</f>
        <v>237</v>
      </c>
    </row>
    <row r="493" spans="2:26" x14ac:dyDescent="0.2">
      <c r="B493" s="2">
        <v>347876</v>
      </c>
      <c r="C493" s="2" t="s">
        <v>58</v>
      </c>
      <c r="D493" s="2" t="s">
        <v>21</v>
      </c>
      <c r="E493" s="3" t="s">
        <v>6</v>
      </c>
      <c r="F493" s="16">
        <f t="shared" ca="1" si="59"/>
        <v>23</v>
      </c>
      <c r="G493" s="17">
        <f t="shared" ca="1" si="60"/>
        <v>16</v>
      </c>
      <c r="H493" s="36" t="str">
        <f>IFERROR(VLOOKUP(Tabla1[[#This Row],[COD PRODUCTO]],Tabla13[#All],9,0),"C")</f>
        <v>B</v>
      </c>
      <c r="I493" s="11">
        <f t="shared" ca="1" si="63"/>
        <v>980</v>
      </c>
      <c r="J493" s="11">
        <f t="shared" ca="1" si="63"/>
        <v>480</v>
      </c>
      <c r="K493" s="11">
        <f t="shared" ca="1" si="63"/>
        <v>373</v>
      </c>
      <c r="L493" s="11">
        <f t="shared" ca="1" si="63"/>
        <v>33</v>
      </c>
      <c r="M493" s="11">
        <f t="shared" ca="1" si="63"/>
        <v>249</v>
      </c>
      <c r="N493" s="11">
        <f t="shared" ca="1" si="63"/>
        <v>120</v>
      </c>
      <c r="O493" s="11">
        <f t="shared" ca="1" si="63"/>
        <v>236</v>
      </c>
      <c r="P493" s="11">
        <f t="shared" ca="1" si="63"/>
        <v>616</v>
      </c>
      <c r="Q493" s="11">
        <f t="shared" ca="1" si="63"/>
        <v>-34</v>
      </c>
      <c r="R493" s="11">
        <f t="shared" ca="1" si="63"/>
        <v>199</v>
      </c>
      <c r="S493" s="11">
        <f t="shared" ca="1" si="63"/>
        <v>307</v>
      </c>
      <c r="T493" s="11">
        <f t="shared" ca="1" si="63"/>
        <v>699</v>
      </c>
      <c r="U493" s="11">
        <f ca="1">IF($B$9=1,AVERAGE(Tabla1[[#This Row],[OCT]:[DIC]]),IF($B$9=2,AVERAGE(Tabla1[[#This Row],[JUL]:[DIC]]),AVERAGE(Tabla1[[#This Row],[ENE]:[DIC]])))</f>
        <v>401.66666666666669</v>
      </c>
      <c r="V493" s="11">
        <f ca="1">+Tabla1[[#This Row],[PROMEDIO VENTA (UNDS)]]/30</f>
        <v>13.388888888888889</v>
      </c>
      <c r="W493" s="11">
        <f ca="1">+Tabla1[[#This Row],[VENTA POR DÍA]]*Tabla1[[#This Row],[LEAD TIME (Días)]]</f>
        <v>214.22222222222223</v>
      </c>
      <c r="X493" s="11" t="str">
        <f>IF(Tabla1[[#This Row],[ABC]]="C","A PEDIDO","STOCK")</f>
        <v>STOCK</v>
      </c>
      <c r="Y493" s="11">
        <f ca="1">IF(Tabla1[[#This Row],[ABC]]="C",0,ROUNDUP(VLOOKUP(Tabla1[[#This Row],[ABC]],$F$11:$J$12,MATCH(Y$15,$F$10:$J$10,0),0)*Tabla1[[#This Row],[VENTA POR DÍA]],0))</f>
        <v>126</v>
      </c>
      <c r="Z493" s="11">
        <f ca="1">IF(Tabla1[[#This Row],[ABC]]="C",0,ROUNDUP(VLOOKUP(Tabla1[[#This Row],[ABC]],$F$11:$J$12,MATCH(Z$15,$F$10:$J$10,0),0)*Tabla1[[#This Row],[VENTA POR DÍA]],0))</f>
        <v>305</v>
      </c>
    </row>
    <row r="494" spans="2:26" x14ac:dyDescent="0.2">
      <c r="B494" s="2">
        <v>348611</v>
      </c>
      <c r="C494" s="2" t="s">
        <v>323</v>
      </c>
      <c r="D494" s="2" t="s">
        <v>21</v>
      </c>
      <c r="E494" s="3" t="s">
        <v>6</v>
      </c>
      <c r="F494" s="16">
        <f t="shared" ca="1" si="59"/>
        <v>14</v>
      </c>
      <c r="G494" s="17">
        <f t="shared" ca="1" si="60"/>
        <v>19</v>
      </c>
      <c r="H494" s="36" t="str">
        <f>IFERROR(VLOOKUP(Tabla1[[#This Row],[COD PRODUCTO]],Tabla13[#All],9,0),"C")</f>
        <v>B</v>
      </c>
      <c r="I494" s="11">
        <f t="shared" ca="1" si="63"/>
        <v>461</v>
      </c>
      <c r="J494" s="11">
        <f t="shared" ca="1" si="63"/>
        <v>692</v>
      </c>
      <c r="K494" s="11">
        <f t="shared" ca="1" si="63"/>
        <v>-9</v>
      </c>
      <c r="L494" s="11">
        <f t="shared" ca="1" si="63"/>
        <v>368</v>
      </c>
      <c r="M494" s="11">
        <f t="shared" ca="1" si="63"/>
        <v>746</v>
      </c>
      <c r="N494" s="11">
        <f t="shared" ca="1" si="63"/>
        <v>129</v>
      </c>
      <c r="O494" s="11">
        <f t="shared" ca="1" si="63"/>
        <v>237</v>
      </c>
      <c r="P494" s="11">
        <f t="shared" ca="1" si="63"/>
        <v>709</v>
      </c>
      <c r="Q494" s="11">
        <f t="shared" ca="1" si="63"/>
        <v>850</v>
      </c>
      <c r="R494" s="11">
        <f t="shared" ca="1" si="63"/>
        <v>234</v>
      </c>
      <c r="S494" s="11">
        <f t="shared" ca="1" si="63"/>
        <v>569</v>
      </c>
      <c r="T494" s="11">
        <f t="shared" ca="1" si="63"/>
        <v>913</v>
      </c>
      <c r="U494" s="11">
        <f ca="1">IF($B$9=1,AVERAGE(Tabla1[[#This Row],[OCT]:[DIC]]),IF($B$9=2,AVERAGE(Tabla1[[#This Row],[JUL]:[DIC]]),AVERAGE(Tabla1[[#This Row],[ENE]:[DIC]])))</f>
        <v>572</v>
      </c>
      <c r="V494" s="11">
        <f ca="1">+Tabla1[[#This Row],[PROMEDIO VENTA (UNDS)]]/30</f>
        <v>19.066666666666666</v>
      </c>
      <c r="W494" s="11">
        <f ca="1">+Tabla1[[#This Row],[VENTA POR DÍA]]*Tabla1[[#This Row],[LEAD TIME (Días)]]</f>
        <v>362.26666666666665</v>
      </c>
      <c r="X494" s="11" t="str">
        <f>IF(Tabla1[[#This Row],[ABC]]="C","A PEDIDO","STOCK")</f>
        <v>STOCK</v>
      </c>
      <c r="Y494" s="11">
        <f ca="1">IF(Tabla1[[#This Row],[ABC]]="C",0,ROUNDUP(VLOOKUP(Tabla1[[#This Row],[ABC]],$F$11:$J$12,MATCH(Y$15,$F$10:$J$10,0),0)*Tabla1[[#This Row],[VENTA POR DÍA]],0))</f>
        <v>179</v>
      </c>
      <c r="Z494" s="11">
        <f ca="1">IF(Tabla1[[#This Row],[ABC]]="C",0,ROUNDUP(VLOOKUP(Tabla1[[#This Row],[ABC]],$F$11:$J$12,MATCH(Z$15,$F$10:$J$10,0),0)*Tabla1[[#This Row],[VENTA POR DÍA]],0))</f>
        <v>435</v>
      </c>
    </row>
    <row r="495" spans="2:26" x14ac:dyDescent="0.2">
      <c r="B495" s="2">
        <v>348008</v>
      </c>
      <c r="C495" s="2" t="s">
        <v>20</v>
      </c>
      <c r="D495" s="2" t="s">
        <v>21</v>
      </c>
      <c r="E495" s="3" t="s">
        <v>6</v>
      </c>
      <c r="F495" s="16">
        <f t="shared" ca="1" si="59"/>
        <v>49</v>
      </c>
      <c r="G495" s="17">
        <f t="shared" ca="1" si="60"/>
        <v>15</v>
      </c>
      <c r="H495" s="36" t="str">
        <f>IFERROR(VLOOKUP(Tabla1[[#This Row],[COD PRODUCTO]],Tabla13[#All],9,0),"C")</f>
        <v>A</v>
      </c>
      <c r="I495" s="11">
        <f t="shared" ca="1" si="63"/>
        <v>761</v>
      </c>
      <c r="J495" s="11">
        <f t="shared" ca="1" si="63"/>
        <v>606</v>
      </c>
      <c r="K495" s="11">
        <f t="shared" ca="1" si="63"/>
        <v>290</v>
      </c>
      <c r="L495" s="11">
        <f t="shared" ca="1" si="63"/>
        <v>-68</v>
      </c>
      <c r="M495" s="11">
        <f t="shared" ca="1" si="63"/>
        <v>45</v>
      </c>
      <c r="N495" s="11">
        <f t="shared" ca="1" si="63"/>
        <v>331</v>
      </c>
      <c r="O495" s="11">
        <f t="shared" ca="1" si="63"/>
        <v>413</v>
      </c>
      <c r="P495" s="11">
        <f t="shared" ca="1" si="63"/>
        <v>-19</v>
      </c>
      <c r="Q495" s="11">
        <f t="shared" ca="1" si="63"/>
        <v>454</v>
      </c>
      <c r="R495" s="11">
        <f t="shared" ca="1" si="63"/>
        <v>-31</v>
      </c>
      <c r="S495" s="11">
        <f t="shared" ca="1" si="63"/>
        <v>35</v>
      </c>
      <c r="T495" s="11">
        <f t="shared" ca="1" si="63"/>
        <v>103</v>
      </c>
      <c r="U495" s="11">
        <f ca="1">IF($B$9=1,AVERAGE(Tabla1[[#This Row],[OCT]:[DIC]]),IF($B$9=2,AVERAGE(Tabla1[[#This Row],[JUL]:[DIC]]),AVERAGE(Tabla1[[#This Row],[ENE]:[DIC]])))</f>
        <v>35.666666666666664</v>
      </c>
      <c r="V495" s="11">
        <f ca="1">+Tabla1[[#This Row],[PROMEDIO VENTA (UNDS)]]/30</f>
        <v>1.1888888888888889</v>
      </c>
      <c r="W495" s="11">
        <f ca="1">+Tabla1[[#This Row],[VENTA POR DÍA]]*Tabla1[[#This Row],[LEAD TIME (Días)]]</f>
        <v>17.833333333333332</v>
      </c>
      <c r="X495" s="11" t="str">
        <f>IF(Tabla1[[#This Row],[ABC]]="C","A PEDIDO","STOCK")</f>
        <v>STOCK</v>
      </c>
      <c r="Y495" s="11">
        <f ca="1">IF(Tabla1[[#This Row],[ABC]]="C",0,ROUNDUP(VLOOKUP(Tabla1[[#This Row],[ABC]],$F$11:$J$12,MATCH(Y$15,$F$10:$J$10,0),0)*Tabla1[[#This Row],[VENTA POR DÍA]],0))</f>
        <v>4</v>
      </c>
      <c r="Z495" s="11">
        <f ca="1">IF(Tabla1[[#This Row],[ABC]]="C",0,ROUNDUP(VLOOKUP(Tabla1[[#This Row],[ABC]],$F$11:$J$12,MATCH(Z$15,$F$10:$J$10,0),0)*Tabla1[[#This Row],[VENTA POR DÍA]],0))</f>
        <v>35</v>
      </c>
    </row>
    <row r="496" spans="2:26" x14ac:dyDescent="0.2">
      <c r="B496" s="2">
        <v>348011</v>
      </c>
      <c r="C496" s="2" t="s">
        <v>29</v>
      </c>
      <c r="D496" s="2" t="s">
        <v>21</v>
      </c>
      <c r="E496" s="3" t="s">
        <v>6</v>
      </c>
      <c r="F496" s="16">
        <f t="shared" ca="1" si="59"/>
        <v>49</v>
      </c>
      <c r="G496" s="17">
        <f t="shared" ca="1" si="60"/>
        <v>12</v>
      </c>
      <c r="H496" s="36" t="str">
        <f>IFERROR(VLOOKUP(Tabla1[[#This Row],[COD PRODUCTO]],Tabla13[#All],9,0),"C")</f>
        <v>C</v>
      </c>
      <c r="I496" s="11">
        <f t="shared" ref="I496:T505" ca="1" si="64">RANDBETWEEN(-100,1000)</f>
        <v>322</v>
      </c>
      <c r="J496" s="11">
        <f t="shared" ca="1" si="64"/>
        <v>304</v>
      </c>
      <c r="K496" s="11">
        <f t="shared" ca="1" si="64"/>
        <v>475</v>
      </c>
      <c r="L496" s="11">
        <f t="shared" ca="1" si="64"/>
        <v>456</v>
      </c>
      <c r="M496" s="11">
        <f t="shared" ca="1" si="64"/>
        <v>695</v>
      </c>
      <c r="N496" s="11">
        <f t="shared" ca="1" si="64"/>
        <v>425</v>
      </c>
      <c r="O496" s="11">
        <f t="shared" ca="1" si="64"/>
        <v>617</v>
      </c>
      <c r="P496" s="11">
        <f t="shared" ca="1" si="64"/>
        <v>95</v>
      </c>
      <c r="Q496" s="11">
        <f t="shared" ca="1" si="64"/>
        <v>130</v>
      </c>
      <c r="R496" s="11">
        <f t="shared" ca="1" si="64"/>
        <v>-73</v>
      </c>
      <c r="S496" s="11">
        <f t="shared" ca="1" si="64"/>
        <v>250</v>
      </c>
      <c r="T496" s="11">
        <f t="shared" ca="1" si="64"/>
        <v>885</v>
      </c>
      <c r="U496" s="11">
        <f ca="1">IF($B$9=1,AVERAGE(Tabla1[[#This Row],[OCT]:[DIC]]),IF($B$9=2,AVERAGE(Tabla1[[#This Row],[JUL]:[DIC]]),AVERAGE(Tabla1[[#This Row],[ENE]:[DIC]])))</f>
        <v>354</v>
      </c>
      <c r="V496" s="11">
        <f ca="1">+Tabla1[[#This Row],[PROMEDIO VENTA (UNDS)]]/30</f>
        <v>11.8</v>
      </c>
      <c r="W496" s="11">
        <f ca="1">+Tabla1[[#This Row],[VENTA POR DÍA]]*Tabla1[[#This Row],[LEAD TIME (Días)]]</f>
        <v>141.60000000000002</v>
      </c>
      <c r="X496" s="11" t="str">
        <f>IF(Tabla1[[#This Row],[ABC]]="C","A PEDIDO","STOCK")</f>
        <v>A PEDIDO</v>
      </c>
      <c r="Y496" s="11">
        <f>IF(Tabla1[[#This Row],[ABC]]="C",0,ROUNDUP(VLOOKUP(Tabla1[[#This Row],[ABC]],$F$11:$J$12,MATCH(Y$15,$F$10:$J$10,0),0)*Tabla1[[#This Row],[VENTA POR DÍA]],0))</f>
        <v>0</v>
      </c>
      <c r="Z496" s="11">
        <f>IF(Tabla1[[#This Row],[ABC]]="C",0,ROUNDUP(VLOOKUP(Tabla1[[#This Row],[ABC]],$F$11:$J$12,MATCH(Z$15,$F$10:$J$10,0),0)*Tabla1[[#This Row],[VENTA POR DÍA]],0))</f>
        <v>0</v>
      </c>
    </row>
    <row r="497" spans="2:26" x14ac:dyDescent="0.2">
      <c r="B497" s="2">
        <v>348614</v>
      </c>
      <c r="C497" s="2" t="s">
        <v>350</v>
      </c>
      <c r="D497" s="2" t="s">
        <v>21</v>
      </c>
      <c r="E497" s="3" t="s">
        <v>6</v>
      </c>
      <c r="F497" s="16">
        <f t="shared" ca="1" si="59"/>
        <v>27</v>
      </c>
      <c r="G497" s="17">
        <f t="shared" ca="1" si="60"/>
        <v>26</v>
      </c>
      <c r="H497" s="36" t="str">
        <f>IFERROR(VLOOKUP(Tabla1[[#This Row],[COD PRODUCTO]],Tabla13[#All],9,0),"C")</f>
        <v>B</v>
      </c>
      <c r="I497" s="11">
        <f t="shared" ca="1" si="64"/>
        <v>405</v>
      </c>
      <c r="J497" s="11">
        <f t="shared" ca="1" si="64"/>
        <v>351</v>
      </c>
      <c r="K497" s="11">
        <f t="shared" ca="1" si="64"/>
        <v>991</v>
      </c>
      <c r="L497" s="11">
        <f t="shared" ca="1" si="64"/>
        <v>127</v>
      </c>
      <c r="M497" s="11">
        <f t="shared" ca="1" si="64"/>
        <v>659</v>
      </c>
      <c r="N497" s="11">
        <f t="shared" ca="1" si="64"/>
        <v>500</v>
      </c>
      <c r="O497" s="11">
        <f t="shared" ca="1" si="64"/>
        <v>19</v>
      </c>
      <c r="P497" s="11">
        <f t="shared" ca="1" si="64"/>
        <v>604</v>
      </c>
      <c r="Q497" s="11">
        <f t="shared" ca="1" si="64"/>
        <v>633</v>
      </c>
      <c r="R497" s="11">
        <f t="shared" ca="1" si="64"/>
        <v>345</v>
      </c>
      <c r="S497" s="11">
        <f t="shared" ca="1" si="64"/>
        <v>722</v>
      </c>
      <c r="T497" s="11">
        <f t="shared" ca="1" si="64"/>
        <v>442</v>
      </c>
      <c r="U497" s="11">
        <f ca="1">IF($B$9=1,AVERAGE(Tabla1[[#This Row],[OCT]:[DIC]]),IF($B$9=2,AVERAGE(Tabla1[[#This Row],[JUL]:[DIC]]),AVERAGE(Tabla1[[#This Row],[ENE]:[DIC]])))</f>
        <v>503</v>
      </c>
      <c r="V497" s="11">
        <f ca="1">+Tabla1[[#This Row],[PROMEDIO VENTA (UNDS)]]/30</f>
        <v>16.766666666666666</v>
      </c>
      <c r="W497" s="11">
        <f ca="1">+Tabla1[[#This Row],[VENTA POR DÍA]]*Tabla1[[#This Row],[LEAD TIME (Días)]]</f>
        <v>435.93333333333328</v>
      </c>
      <c r="X497" s="11" t="str">
        <f>IF(Tabla1[[#This Row],[ABC]]="C","A PEDIDO","STOCK")</f>
        <v>STOCK</v>
      </c>
      <c r="Y497" s="11">
        <f ca="1">IF(Tabla1[[#This Row],[ABC]]="C",0,ROUNDUP(VLOOKUP(Tabla1[[#This Row],[ABC]],$F$11:$J$12,MATCH(Y$15,$F$10:$J$10,0),0)*Tabla1[[#This Row],[VENTA POR DÍA]],0))</f>
        <v>158</v>
      </c>
      <c r="Z497" s="11">
        <f ca="1">IF(Tabla1[[#This Row],[ABC]]="C",0,ROUNDUP(VLOOKUP(Tabla1[[#This Row],[ABC]],$F$11:$J$12,MATCH(Z$15,$F$10:$J$10,0),0)*Tabla1[[#This Row],[VENTA POR DÍA]],0))</f>
        <v>382</v>
      </c>
    </row>
    <row r="498" spans="2:26" x14ac:dyDescent="0.2">
      <c r="B498" s="2">
        <v>347966</v>
      </c>
      <c r="C498" s="2" t="s">
        <v>366</v>
      </c>
      <c r="D498" s="2" t="s">
        <v>21</v>
      </c>
      <c r="E498" s="3" t="s">
        <v>6</v>
      </c>
      <c r="F498" s="16">
        <f t="shared" ca="1" si="59"/>
        <v>27</v>
      </c>
      <c r="G498" s="17">
        <f t="shared" ca="1" si="60"/>
        <v>30</v>
      </c>
      <c r="H498" s="36" t="str">
        <f>IFERROR(VLOOKUP(Tabla1[[#This Row],[COD PRODUCTO]],Tabla13[#All],9,0),"C")</f>
        <v>B</v>
      </c>
      <c r="I498" s="11">
        <f t="shared" ca="1" si="64"/>
        <v>916</v>
      </c>
      <c r="J498" s="11">
        <f t="shared" ca="1" si="64"/>
        <v>685</v>
      </c>
      <c r="K498" s="11">
        <f t="shared" ca="1" si="64"/>
        <v>212</v>
      </c>
      <c r="L498" s="11">
        <f t="shared" ca="1" si="64"/>
        <v>-94</v>
      </c>
      <c r="M498" s="11">
        <f t="shared" ca="1" si="64"/>
        <v>454</v>
      </c>
      <c r="N498" s="11">
        <f t="shared" ca="1" si="64"/>
        <v>348</v>
      </c>
      <c r="O498" s="11">
        <f t="shared" ca="1" si="64"/>
        <v>496</v>
      </c>
      <c r="P498" s="11">
        <f t="shared" ca="1" si="64"/>
        <v>941</v>
      </c>
      <c r="Q498" s="11">
        <f t="shared" ca="1" si="64"/>
        <v>664</v>
      </c>
      <c r="R498" s="11">
        <f t="shared" ca="1" si="64"/>
        <v>339</v>
      </c>
      <c r="S498" s="11">
        <f t="shared" ca="1" si="64"/>
        <v>508</v>
      </c>
      <c r="T498" s="11">
        <f t="shared" ca="1" si="64"/>
        <v>511</v>
      </c>
      <c r="U498" s="11">
        <f ca="1">IF($B$9=1,AVERAGE(Tabla1[[#This Row],[OCT]:[DIC]]),IF($B$9=2,AVERAGE(Tabla1[[#This Row],[JUL]:[DIC]]),AVERAGE(Tabla1[[#This Row],[ENE]:[DIC]])))</f>
        <v>452.66666666666669</v>
      </c>
      <c r="V498" s="11">
        <f ca="1">+Tabla1[[#This Row],[PROMEDIO VENTA (UNDS)]]/30</f>
        <v>15.08888888888889</v>
      </c>
      <c r="W498" s="11">
        <f ca="1">+Tabla1[[#This Row],[VENTA POR DÍA]]*Tabla1[[#This Row],[LEAD TIME (Días)]]</f>
        <v>452.66666666666669</v>
      </c>
      <c r="X498" s="11" t="str">
        <f>IF(Tabla1[[#This Row],[ABC]]="C","A PEDIDO","STOCK")</f>
        <v>STOCK</v>
      </c>
      <c r="Y498" s="11">
        <f ca="1">IF(Tabla1[[#This Row],[ABC]]="C",0,ROUNDUP(VLOOKUP(Tabla1[[#This Row],[ABC]],$F$11:$J$12,MATCH(Y$15,$F$10:$J$10,0),0)*Tabla1[[#This Row],[VENTA POR DÍA]],0))</f>
        <v>142</v>
      </c>
      <c r="Z498" s="11">
        <f ca="1">IF(Tabla1[[#This Row],[ABC]]="C",0,ROUNDUP(VLOOKUP(Tabla1[[#This Row],[ABC]],$F$11:$J$12,MATCH(Z$15,$F$10:$J$10,0),0)*Tabla1[[#This Row],[VENTA POR DÍA]],0))</f>
        <v>344</v>
      </c>
    </row>
    <row r="499" spans="2:26" x14ac:dyDescent="0.2">
      <c r="B499" s="2">
        <v>347863</v>
      </c>
      <c r="C499" s="2" t="s">
        <v>149</v>
      </c>
      <c r="D499" s="2" t="s">
        <v>21</v>
      </c>
      <c r="E499" s="3" t="s">
        <v>6</v>
      </c>
      <c r="F499" s="16">
        <f t="shared" ca="1" si="59"/>
        <v>43</v>
      </c>
      <c r="G499" s="17">
        <f t="shared" ca="1" si="60"/>
        <v>7</v>
      </c>
      <c r="H499" s="36" t="str">
        <f>IFERROR(VLOOKUP(Tabla1[[#This Row],[COD PRODUCTO]],Tabla13[#All],9,0),"C")</f>
        <v>B</v>
      </c>
      <c r="I499" s="11">
        <f t="shared" ca="1" si="64"/>
        <v>889</v>
      </c>
      <c r="J499" s="11">
        <f t="shared" ca="1" si="64"/>
        <v>476</v>
      </c>
      <c r="K499" s="11">
        <f t="shared" ca="1" si="64"/>
        <v>133</v>
      </c>
      <c r="L499" s="11">
        <f t="shared" ca="1" si="64"/>
        <v>930</v>
      </c>
      <c r="M499" s="11">
        <f t="shared" ca="1" si="64"/>
        <v>420</v>
      </c>
      <c r="N499" s="11">
        <f t="shared" ca="1" si="64"/>
        <v>276</v>
      </c>
      <c r="O499" s="11">
        <f t="shared" ca="1" si="64"/>
        <v>949</v>
      </c>
      <c r="P499" s="11">
        <f t="shared" ca="1" si="64"/>
        <v>433</v>
      </c>
      <c r="Q499" s="11">
        <f t="shared" ca="1" si="64"/>
        <v>451</v>
      </c>
      <c r="R499" s="11">
        <f t="shared" ca="1" si="64"/>
        <v>251</v>
      </c>
      <c r="S499" s="11">
        <f t="shared" ca="1" si="64"/>
        <v>252</v>
      </c>
      <c r="T499" s="11">
        <f t="shared" ca="1" si="64"/>
        <v>680</v>
      </c>
      <c r="U499" s="11">
        <f ca="1">IF($B$9=1,AVERAGE(Tabla1[[#This Row],[OCT]:[DIC]]),IF($B$9=2,AVERAGE(Tabla1[[#This Row],[JUL]:[DIC]]),AVERAGE(Tabla1[[#This Row],[ENE]:[DIC]])))</f>
        <v>394.33333333333331</v>
      </c>
      <c r="V499" s="11">
        <f ca="1">+Tabla1[[#This Row],[PROMEDIO VENTA (UNDS)]]/30</f>
        <v>13.144444444444444</v>
      </c>
      <c r="W499" s="11">
        <f ca="1">+Tabla1[[#This Row],[VENTA POR DÍA]]*Tabla1[[#This Row],[LEAD TIME (Días)]]</f>
        <v>92.011111111111106</v>
      </c>
      <c r="X499" s="11" t="str">
        <f>IF(Tabla1[[#This Row],[ABC]]="C","A PEDIDO","STOCK")</f>
        <v>STOCK</v>
      </c>
      <c r="Y499" s="11">
        <f ca="1">IF(Tabla1[[#This Row],[ABC]]="C",0,ROUNDUP(VLOOKUP(Tabla1[[#This Row],[ABC]],$F$11:$J$12,MATCH(Y$15,$F$10:$J$10,0),0)*Tabla1[[#This Row],[VENTA POR DÍA]],0))</f>
        <v>124</v>
      </c>
      <c r="Z499" s="11">
        <f ca="1">IF(Tabla1[[#This Row],[ABC]]="C",0,ROUNDUP(VLOOKUP(Tabla1[[#This Row],[ABC]],$F$11:$J$12,MATCH(Z$15,$F$10:$J$10,0),0)*Tabla1[[#This Row],[VENTA POR DÍA]],0))</f>
        <v>300</v>
      </c>
    </row>
    <row r="500" spans="2:26" x14ac:dyDescent="0.2">
      <c r="B500" s="2">
        <v>347950</v>
      </c>
      <c r="C500" s="2" t="s">
        <v>147</v>
      </c>
      <c r="D500" s="2" t="s">
        <v>21</v>
      </c>
      <c r="E500" s="3" t="s">
        <v>6</v>
      </c>
      <c r="F500" s="16">
        <f t="shared" ca="1" si="59"/>
        <v>19</v>
      </c>
      <c r="G500" s="17">
        <f t="shared" ca="1" si="60"/>
        <v>24</v>
      </c>
      <c r="H500" s="36" t="str">
        <f>IFERROR(VLOOKUP(Tabla1[[#This Row],[COD PRODUCTO]],Tabla13[#All],9,0),"C")</f>
        <v>C</v>
      </c>
      <c r="I500" s="11">
        <f t="shared" ca="1" si="64"/>
        <v>695</v>
      </c>
      <c r="J500" s="11">
        <f t="shared" ca="1" si="64"/>
        <v>877</v>
      </c>
      <c r="K500" s="11">
        <f t="shared" ca="1" si="64"/>
        <v>350</v>
      </c>
      <c r="L500" s="11">
        <f t="shared" ca="1" si="64"/>
        <v>203</v>
      </c>
      <c r="M500" s="11">
        <f t="shared" ca="1" si="64"/>
        <v>769</v>
      </c>
      <c r="N500" s="11">
        <f t="shared" ca="1" si="64"/>
        <v>281</v>
      </c>
      <c r="O500" s="11">
        <f t="shared" ca="1" si="64"/>
        <v>691</v>
      </c>
      <c r="P500" s="11">
        <f t="shared" ca="1" si="64"/>
        <v>728</v>
      </c>
      <c r="Q500" s="11">
        <f t="shared" ca="1" si="64"/>
        <v>249</v>
      </c>
      <c r="R500" s="11">
        <f t="shared" ca="1" si="64"/>
        <v>362</v>
      </c>
      <c r="S500" s="11">
        <f t="shared" ca="1" si="64"/>
        <v>519</v>
      </c>
      <c r="T500" s="11">
        <f t="shared" ca="1" si="64"/>
        <v>362</v>
      </c>
      <c r="U500" s="11">
        <f ca="1">IF($B$9=1,AVERAGE(Tabla1[[#This Row],[OCT]:[DIC]]),IF($B$9=2,AVERAGE(Tabla1[[#This Row],[JUL]:[DIC]]),AVERAGE(Tabla1[[#This Row],[ENE]:[DIC]])))</f>
        <v>414.33333333333331</v>
      </c>
      <c r="V500" s="11">
        <f ca="1">+Tabla1[[#This Row],[PROMEDIO VENTA (UNDS)]]/30</f>
        <v>13.81111111111111</v>
      </c>
      <c r="W500" s="11">
        <f ca="1">+Tabla1[[#This Row],[VENTA POR DÍA]]*Tabla1[[#This Row],[LEAD TIME (Días)]]</f>
        <v>331.46666666666664</v>
      </c>
      <c r="X500" s="11" t="str">
        <f>IF(Tabla1[[#This Row],[ABC]]="C","A PEDIDO","STOCK")</f>
        <v>A PEDIDO</v>
      </c>
      <c r="Y500" s="11">
        <f>IF(Tabla1[[#This Row],[ABC]]="C",0,ROUNDUP(VLOOKUP(Tabla1[[#This Row],[ABC]],$F$11:$J$12,MATCH(Y$15,$F$10:$J$10,0),0)*Tabla1[[#This Row],[VENTA POR DÍA]],0))</f>
        <v>0</v>
      </c>
      <c r="Z500" s="11">
        <f>IF(Tabla1[[#This Row],[ABC]]="C",0,ROUNDUP(VLOOKUP(Tabla1[[#This Row],[ABC]],$F$11:$J$12,MATCH(Z$15,$F$10:$J$10,0),0)*Tabla1[[#This Row],[VENTA POR DÍA]],0))</f>
        <v>0</v>
      </c>
    </row>
    <row r="501" spans="2:26" x14ac:dyDescent="0.2">
      <c r="B501" s="2">
        <v>347885</v>
      </c>
      <c r="C501" s="2" t="s">
        <v>419</v>
      </c>
      <c r="D501" s="2" t="s">
        <v>21</v>
      </c>
      <c r="E501" s="3" t="s">
        <v>6</v>
      </c>
      <c r="F501" s="16">
        <f t="shared" ca="1" si="59"/>
        <v>44</v>
      </c>
      <c r="G501" s="17">
        <f t="shared" ca="1" si="60"/>
        <v>16</v>
      </c>
      <c r="H501" s="36" t="str">
        <f>IFERROR(VLOOKUP(Tabla1[[#This Row],[COD PRODUCTO]],Tabla13[#All],9,0),"C")</f>
        <v>B</v>
      </c>
      <c r="I501" s="11">
        <f t="shared" ca="1" si="64"/>
        <v>661</v>
      </c>
      <c r="J501" s="11">
        <f t="shared" ca="1" si="64"/>
        <v>238</v>
      </c>
      <c r="K501" s="11">
        <f t="shared" ca="1" si="64"/>
        <v>27</v>
      </c>
      <c r="L501" s="11">
        <f t="shared" ca="1" si="64"/>
        <v>113</v>
      </c>
      <c r="M501" s="11">
        <f t="shared" ca="1" si="64"/>
        <v>186</v>
      </c>
      <c r="N501" s="11">
        <f t="shared" ca="1" si="64"/>
        <v>914</v>
      </c>
      <c r="O501" s="11">
        <f t="shared" ca="1" si="64"/>
        <v>843</v>
      </c>
      <c r="P501" s="11">
        <f t="shared" ca="1" si="64"/>
        <v>-49</v>
      </c>
      <c r="Q501" s="11">
        <f t="shared" ca="1" si="64"/>
        <v>877</v>
      </c>
      <c r="R501" s="11">
        <f t="shared" ca="1" si="64"/>
        <v>678</v>
      </c>
      <c r="S501" s="11">
        <f t="shared" ca="1" si="64"/>
        <v>467</v>
      </c>
      <c r="T501" s="11">
        <f t="shared" ca="1" si="64"/>
        <v>428</v>
      </c>
      <c r="U501" s="11">
        <f ca="1">IF($B$9=1,AVERAGE(Tabla1[[#This Row],[OCT]:[DIC]]),IF($B$9=2,AVERAGE(Tabla1[[#This Row],[JUL]:[DIC]]),AVERAGE(Tabla1[[#This Row],[ENE]:[DIC]])))</f>
        <v>524.33333333333337</v>
      </c>
      <c r="V501" s="11">
        <f ca="1">+Tabla1[[#This Row],[PROMEDIO VENTA (UNDS)]]/30</f>
        <v>17.477777777777778</v>
      </c>
      <c r="W501" s="11">
        <f ca="1">+Tabla1[[#This Row],[VENTA POR DÍA]]*Tabla1[[#This Row],[LEAD TIME (Días)]]</f>
        <v>279.64444444444445</v>
      </c>
      <c r="X501" s="11" t="str">
        <f>IF(Tabla1[[#This Row],[ABC]]="C","A PEDIDO","STOCK")</f>
        <v>STOCK</v>
      </c>
      <c r="Y501" s="11">
        <f ca="1">IF(Tabla1[[#This Row],[ABC]]="C",0,ROUNDUP(VLOOKUP(Tabla1[[#This Row],[ABC]],$F$11:$J$12,MATCH(Y$15,$F$10:$J$10,0),0)*Tabla1[[#This Row],[VENTA POR DÍA]],0))</f>
        <v>164</v>
      </c>
      <c r="Z501" s="11">
        <f ca="1">IF(Tabla1[[#This Row],[ABC]]="C",0,ROUNDUP(VLOOKUP(Tabla1[[#This Row],[ABC]],$F$11:$J$12,MATCH(Z$15,$F$10:$J$10,0),0)*Tabla1[[#This Row],[VENTA POR DÍA]],0))</f>
        <v>399</v>
      </c>
    </row>
    <row r="502" spans="2:26" x14ac:dyDescent="0.2">
      <c r="B502" s="2">
        <v>348602</v>
      </c>
      <c r="C502" s="2" t="s">
        <v>433</v>
      </c>
      <c r="D502" s="2" t="s">
        <v>21</v>
      </c>
      <c r="E502" s="3" t="s">
        <v>6</v>
      </c>
      <c r="F502" s="16">
        <f t="shared" ca="1" si="59"/>
        <v>47</v>
      </c>
      <c r="G502" s="17">
        <f t="shared" ca="1" si="60"/>
        <v>21</v>
      </c>
      <c r="H502" s="36" t="str">
        <f>IFERROR(VLOOKUP(Tabla1[[#This Row],[COD PRODUCTO]],Tabla13[#All],9,0),"C")</f>
        <v>C</v>
      </c>
      <c r="I502" s="11">
        <f t="shared" ca="1" si="64"/>
        <v>319</v>
      </c>
      <c r="J502" s="11">
        <f t="shared" ca="1" si="64"/>
        <v>849</v>
      </c>
      <c r="K502" s="11">
        <f t="shared" ca="1" si="64"/>
        <v>301</v>
      </c>
      <c r="L502" s="11">
        <f t="shared" ca="1" si="64"/>
        <v>354</v>
      </c>
      <c r="M502" s="11">
        <f t="shared" ca="1" si="64"/>
        <v>691</v>
      </c>
      <c r="N502" s="11">
        <f t="shared" ca="1" si="64"/>
        <v>-66</v>
      </c>
      <c r="O502" s="11">
        <f t="shared" ca="1" si="64"/>
        <v>603</v>
      </c>
      <c r="P502" s="11">
        <f t="shared" ca="1" si="64"/>
        <v>682</v>
      </c>
      <c r="Q502" s="11">
        <f t="shared" ca="1" si="64"/>
        <v>952</v>
      </c>
      <c r="R502" s="11">
        <f t="shared" ca="1" si="64"/>
        <v>332</v>
      </c>
      <c r="S502" s="11">
        <f t="shared" ca="1" si="64"/>
        <v>256</v>
      </c>
      <c r="T502" s="11">
        <f t="shared" ca="1" si="64"/>
        <v>379</v>
      </c>
      <c r="U502" s="11">
        <f ca="1">IF($B$9=1,AVERAGE(Tabla1[[#This Row],[OCT]:[DIC]]),IF($B$9=2,AVERAGE(Tabla1[[#This Row],[JUL]:[DIC]]),AVERAGE(Tabla1[[#This Row],[ENE]:[DIC]])))</f>
        <v>322.33333333333331</v>
      </c>
      <c r="V502" s="11">
        <f ca="1">+Tabla1[[#This Row],[PROMEDIO VENTA (UNDS)]]/30</f>
        <v>10.744444444444444</v>
      </c>
      <c r="W502" s="11">
        <f ca="1">+Tabla1[[#This Row],[VENTA POR DÍA]]*Tabla1[[#This Row],[LEAD TIME (Días)]]</f>
        <v>225.63333333333333</v>
      </c>
      <c r="X502" s="11" t="str">
        <f>IF(Tabla1[[#This Row],[ABC]]="C","A PEDIDO","STOCK")</f>
        <v>A PEDIDO</v>
      </c>
      <c r="Y502" s="11">
        <f>IF(Tabla1[[#This Row],[ABC]]="C",0,ROUNDUP(VLOOKUP(Tabla1[[#This Row],[ABC]],$F$11:$J$12,MATCH(Y$15,$F$10:$J$10,0),0)*Tabla1[[#This Row],[VENTA POR DÍA]],0))</f>
        <v>0</v>
      </c>
      <c r="Z502" s="11">
        <f>IF(Tabla1[[#This Row],[ABC]]="C",0,ROUNDUP(VLOOKUP(Tabla1[[#This Row],[ABC]],$F$11:$J$12,MATCH(Z$15,$F$10:$J$10,0),0)*Tabla1[[#This Row],[VENTA POR DÍA]],0))</f>
        <v>0</v>
      </c>
    </row>
    <row r="503" spans="2:26" x14ac:dyDescent="0.2">
      <c r="B503" s="2">
        <v>348003</v>
      </c>
      <c r="C503" s="2" t="s">
        <v>436</v>
      </c>
      <c r="D503" s="2" t="s">
        <v>21</v>
      </c>
      <c r="E503" s="3" t="s">
        <v>6</v>
      </c>
      <c r="F503" s="16">
        <f t="shared" ca="1" si="59"/>
        <v>22</v>
      </c>
      <c r="G503" s="17">
        <f t="shared" ca="1" si="60"/>
        <v>15</v>
      </c>
      <c r="H503" s="36" t="str">
        <f>IFERROR(VLOOKUP(Tabla1[[#This Row],[COD PRODUCTO]],Tabla13[#All],9,0),"C")</f>
        <v>A</v>
      </c>
      <c r="I503" s="11">
        <f t="shared" ca="1" si="64"/>
        <v>867</v>
      </c>
      <c r="J503" s="11">
        <f t="shared" ca="1" si="64"/>
        <v>-61</v>
      </c>
      <c r="K503" s="11">
        <f t="shared" ca="1" si="64"/>
        <v>81</v>
      </c>
      <c r="L503" s="11">
        <f t="shared" ca="1" si="64"/>
        <v>922</v>
      </c>
      <c r="M503" s="11">
        <f t="shared" ca="1" si="64"/>
        <v>938</v>
      </c>
      <c r="N503" s="11">
        <f t="shared" ca="1" si="64"/>
        <v>907</v>
      </c>
      <c r="O503" s="11">
        <f t="shared" ca="1" si="64"/>
        <v>-13</v>
      </c>
      <c r="P503" s="11">
        <f t="shared" ca="1" si="64"/>
        <v>342</v>
      </c>
      <c r="Q503" s="11">
        <f t="shared" ca="1" si="64"/>
        <v>-18</v>
      </c>
      <c r="R503" s="11">
        <f t="shared" ca="1" si="64"/>
        <v>840</v>
      </c>
      <c r="S503" s="11">
        <f t="shared" ca="1" si="64"/>
        <v>-37</v>
      </c>
      <c r="T503" s="11">
        <f t="shared" ca="1" si="64"/>
        <v>82</v>
      </c>
      <c r="U503" s="11">
        <f ca="1">IF($B$9=1,AVERAGE(Tabla1[[#This Row],[OCT]:[DIC]]),IF($B$9=2,AVERAGE(Tabla1[[#This Row],[JUL]:[DIC]]),AVERAGE(Tabla1[[#This Row],[ENE]:[DIC]])))</f>
        <v>295</v>
      </c>
      <c r="V503" s="11">
        <f ca="1">+Tabla1[[#This Row],[PROMEDIO VENTA (UNDS)]]/30</f>
        <v>9.8333333333333339</v>
      </c>
      <c r="W503" s="11">
        <f ca="1">+Tabla1[[#This Row],[VENTA POR DÍA]]*Tabla1[[#This Row],[LEAD TIME (Días)]]</f>
        <v>147.5</v>
      </c>
      <c r="X503" s="11" t="str">
        <f>IF(Tabla1[[#This Row],[ABC]]="C","A PEDIDO","STOCK")</f>
        <v>STOCK</v>
      </c>
      <c r="Y503" s="11">
        <f ca="1">IF(Tabla1[[#This Row],[ABC]]="C",0,ROUNDUP(VLOOKUP(Tabla1[[#This Row],[ABC]],$F$11:$J$12,MATCH(Y$15,$F$10:$J$10,0),0)*Tabla1[[#This Row],[VENTA POR DÍA]],0))</f>
        <v>30</v>
      </c>
      <c r="Z503" s="11">
        <f ca="1">IF(Tabla1[[#This Row],[ABC]]="C",0,ROUNDUP(VLOOKUP(Tabla1[[#This Row],[ABC]],$F$11:$J$12,MATCH(Z$15,$F$10:$J$10,0),0)*Tabla1[[#This Row],[VENTA POR DÍA]],0))</f>
        <v>287</v>
      </c>
    </row>
    <row r="504" spans="2:26" x14ac:dyDescent="0.2">
      <c r="B504" s="2">
        <v>347871</v>
      </c>
      <c r="C504" s="2" t="s">
        <v>443</v>
      </c>
      <c r="D504" s="2" t="s">
        <v>21</v>
      </c>
      <c r="E504" s="3" t="s">
        <v>6</v>
      </c>
      <c r="F504" s="16">
        <f t="shared" ca="1" si="59"/>
        <v>33</v>
      </c>
      <c r="G504" s="17">
        <f t="shared" ca="1" si="60"/>
        <v>20</v>
      </c>
      <c r="H504" s="36" t="str">
        <f>IFERROR(VLOOKUP(Tabla1[[#This Row],[COD PRODUCTO]],Tabla13[#All],9,0),"C")</f>
        <v>A</v>
      </c>
      <c r="I504" s="11">
        <f t="shared" ca="1" si="64"/>
        <v>445</v>
      </c>
      <c r="J504" s="11">
        <f t="shared" ca="1" si="64"/>
        <v>145</v>
      </c>
      <c r="K504" s="11">
        <f t="shared" ca="1" si="64"/>
        <v>699</v>
      </c>
      <c r="L504" s="11">
        <f t="shared" ca="1" si="64"/>
        <v>476</v>
      </c>
      <c r="M504" s="11">
        <f t="shared" ca="1" si="64"/>
        <v>717</v>
      </c>
      <c r="N504" s="11">
        <f t="shared" ca="1" si="64"/>
        <v>367</v>
      </c>
      <c r="O504" s="11">
        <f t="shared" ca="1" si="64"/>
        <v>520</v>
      </c>
      <c r="P504" s="11">
        <f t="shared" ca="1" si="64"/>
        <v>616</v>
      </c>
      <c r="Q504" s="11">
        <f t="shared" ca="1" si="64"/>
        <v>280</v>
      </c>
      <c r="R504" s="11">
        <f t="shared" ca="1" si="64"/>
        <v>792</v>
      </c>
      <c r="S504" s="11">
        <f t="shared" ca="1" si="64"/>
        <v>100</v>
      </c>
      <c r="T504" s="11">
        <f t="shared" ca="1" si="64"/>
        <v>952</v>
      </c>
      <c r="U504" s="11">
        <f ca="1">IF($B$9=1,AVERAGE(Tabla1[[#This Row],[OCT]:[DIC]]),IF($B$9=2,AVERAGE(Tabla1[[#This Row],[JUL]:[DIC]]),AVERAGE(Tabla1[[#This Row],[ENE]:[DIC]])))</f>
        <v>614.66666666666663</v>
      </c>
      <c r="V504" s="11">
        <f ca="1">+Tabla1[[#This Row],[PROMEDIO VENTA (UNDS)]]/30</f>
        <v>20.488888888888887</v>
      </c>
      <c r="W504" s="11">
        <f ca="1">+Tabla1[[#This Row],[VENTA POR DÍA]]*Tabla1[[#This Row],[LEAD TIME (Días)]]</f>
        <v>409.77777777777771</v>
      </c>
      <c r="X504" s="11" t="str">
        <f>IF(Tabla1[[#This Row],[ABC]]="C","A PEDIDO","STOCK")</f>
        <v>STOCK</v>
      </c>
      <c r="Y504" s="11">
        <f ca="1">IF(Tabla1[[#This Row],[ABC]]="C",0,ROUNDUP(VLOOKUP(Tabla1[[#This Row],[ABC]],$F$11:$J$12,MATCH(Y$15,$F$10:$J$10,0),0)*Tabla1[[#This Row],[VENTA POR DÍA]],0))</f>
        <v>61</v>
      </c>
      <c r="Z504" s="11">
        <f ca="1">IF(Tabla1[[#This Row],[ABC]]="C",0,ROUNDUP(VLOOKUP(Tabla1[[#This Row],[ABC]],$F$11:$J$12,MATCH(Z$15,$F$10:$J$10,0),0)*Tabla1[[#This Row],[VENTA POR DÍA]],0))</f>
        <v>598</v>
      </c>
    </row>
    <row r="505" spans="2:26" x14ac:dyDescent="0.2">
      <c r="B505" s="2">
        <v>364409</v>
      </c>
      <c r="C505" s="2" t="s">
        <v>457</v>
      </c>
      <c r="D505" s="2" t="s">
        <v>21</v>
      </c>
      <c r="E505" s="3" t="s">
        <v>6</v>
      </c>
      <c r="F505" s="16">
        <f t="shared" ca="1" si="59"/>
        <v>45</v>
      </c>
      <c r="G505" s="17">
        <f t="shared" ca="1" si="60"/>
        <v>15</v>
      </c>
      <c r="H505" s="36" t="str">
        <f>IFERROR(VLOOKUP(Tabla1[[#This Row],[COD PRODUCTO]],Tabla13[#All],9,0),"C")</f>
        <v>B</v>
      </c>
      <c r="I505" s="11">
        <f t="shared" ca="1" si="64"/>
        <v>288</v>
      </c>
      <c r="J505" s="11">
        <f t="shared" ca="1" si="64"/>
        <v>373</v>
      </c>
      <c r="K505" s="11">
        <f t="shared" ca="1" si="64"/>
        <v>452</v>
      </c>
      <c r="L505" s="11">
        <f t="shared" ca="1" si="64"/>
        <v>390</v>
      </c>
      <c r="M505" s="11">
        <f t="shared" ca="1" si="64"/>
        <v>671</v>
      </c>
      <c r="N505" s="11">
        <f t="shared" ca="1" si="64"/>
        <v>288</v>
      </c>
      <c r="O505" s="11">
        <f t="shared" ca="1" si="64"/>
        <v>236</v>
      </c>
      <c r="P505" s="11">
        <f t="shared" ca="1" si="64"/>
        <v>780</v>
      </c>
      <c r="Q505" s="11">
        <f t="shared" ca="1" si="64"/>
        <v>384</v>
      </c>
      <c r="R505" s="11">
        <f t="shared" ca="1" si="64"/>
        <v>345</v>
      </c>
      <c r="S505" s="11">
        <f t="shared" ca="1" si="64"/>
        <v>497</v>
      </c>
      <c r="T505" s="11">
        <f t="shared" ca="1" si="64"/>
        <v>-96</v>
      </c>
      <c r="U505" s="11">
        <f ca="1">IF($B$9=1,AVERAGE(Tabla1[[#This Row],[OCT]:[DIC]]),IF($B$9=2,AVERAGE(Tabla1[[#This Row],[JUL]:[DIC]]),AVERAGE(Tabla1[[#This Row],[ENE]:[DIC]])))</f>
        <v>248.66666666666666</v>
      </c>
      <c r="V505" s="11">
        <f ca="1">+Tabla1[[#This Row],[PROMEDIO VENTA (UNDS)]]/30</f>
        <v>8.2888888888888879</v>
      </c>
      <c r="W505" s="11">
        <f ca="1">+Tabla1[[#This Row],[VENTA POR DÍA]]*Tabla1[[#This Row],[LEAD TIME (Días)]]</f>
        <v>124.33333333333331</v>
      </c>
      <c r="X505" s="11" t="str">
        <f>IF(Tabla1[[#This Row],[ABC]]="C","A PEDIDO","STOCK")</f>
        <v>STOCK</v>
      </c>
      <c r="Y505" s="11">
        <f ca="1">IF(Tabla1[[#This Row],[ABC]]="C",0,ROUNDUP(VLOOKUP(Tabla1[[#This Row],[ABC]],$F$11:$J$12,MATCH(Y$15,$F$10:$J$10,0),0)*Tabla1[[#This Row],[VENTA POR DÍA]],0))</f>
        <v>78</v>
      </c>
      <c r="Z505" s="11">
        <f ca="1">IF(Tabla1[[#This Row],[ABC]]="C",0,ROUNDUP(VLOOKUP(Tabla1[[#This Row],[ABC]],$F$11:$J$12,MATCH(Z$15,$F$10:$J$10,0),0)*Tabla1[[#This Row],[VENTA POR DÍA]],0))</f>
        <v>189</v>
      </c>
    </row>
    <row r="506" spans="2:26" x14ac:dyDescent="0.2">
      <c r="B506" s="2">
        <v>347879</v>
      </c>
      <c r="C506" s="2" t="s">
        <v>78</v>
      </c>
      <c r="D506" s="2" t="s">
        <v>21</v>
      </c>
      <c r="E506" s="3" t="s">
        <v>6</v>
      </c>
      <c r="F506" s="16">
        <f t="shared" ca="1" si="59"/>
        <v>19</v>
      </c>
      <c r="G506" s="17">
        <f t="shared" ca="1" si="60"/>
        <v>15</v>
      </c>
      <c r="H506" s="36" t="str">
        <f>IFERROR(VLOOKUP(Tabla1[[#This Row],[COD PRODUCTO]],Tabla13[#All],9,0),"C")</f>
        <v>C</v>
      </c>
      <c r="I506" s="11">
        <f t="shared" ref="I506:T515" ca="1" si="65">RANDBETWEEN(-100,1000)</f>
        <v>731</v>
      </c>
      <c r="J506" s="11">
        <f t="shared" ca="1" si="65"/>
        <v>203</v>
      </c>
      <c r="K506" s="11">
        <f t="shared" ca="1" si="65"/>
        <v>400</v>
      </c>
      <c r="L506" s="11">
        <f t="shared" ca="1" si="65"/>
        <v>334</v>
      </c>
      <c r="M506" s="11">
        <f t="shared" ca="1" si="65"/>
        <v>230</v>
      </c>
      <c r="N506" s="11">
        <f t="shared" ca="1" si="65"/>
        <v>730</v>
      </c>
      <c r="O506" s="11">
        <f t="shared" ca="1" si="65"/>
        <v>181</v>
      </c>
      <c r="P506" s="11">
        <f t="shared" ca="1" si="65"/>
        <v>919</v>
      </c>
      <c r="Q506" s="11">
        <f t="shared" ca="1" si="65"/>
        <v>-51</v>
      </c>
      <c r="R506" s="11">
        <f t="shared" ca="1" si="65"/>
        <v>580</v>
      </c>
      <c r="S506" s="11">
        <f t="shared" ca="1" si="65"/>
        <v>665</v>
      </c>
      <c r="T506" s="11">
        <f t="shared" ca="1" si="65"/>
        <v>959</v>
      </c>
      <c r="U506" s="11">
        <f ca="1">IF($B$9=1,AVERAGE(Tabla1[[#This Row],[OCT]:[DIC]]),IF($B$9=2,AVERAGE(Tabla1[[#This Row],[JUL]:[DIC]]),AVERAGE(Tabla1[[#This Row],[ENE]:[DIC]])))</f>
        <v>734.66666666666663</v>
      </c>
      <c r="V506" s="11">
        <f ca="1">+Tabla1[[#This Row],[PROMEDIO VENTA (UNDS)]]/30</f>
        <v>24.488888888888887</v>
      </c>
      <c r="W506" s="11">
        <f ca="1">+Tabla1[[#This Row],[VENTA POR DÍA]]*Tabla1[[#This Row],[LEAD TIME (Días)]]</f>
        <v>367.33333333333331</v>
      </c>
      <c r="X506" s="11" t="str">
        <f>IF(Tabla1[[#This Row],[ABC]]="C","A PEDIDO","STOCK")</f>
        <v>A PEDIDO</v>
      </c>
      <c r="Y506" s="11">
        <f>IF(Tabla1[[#This Row],[ABC]]="C",0,ROUNDUP(VLOOKUP(Tabla1[[#This Row],[ABC]],$F$11:$J$12,MATCH(Y$15,$F$10:$J$10,0),0)*Tabla1[[#This Row],[VENTA POR DÍA]],0))</f>
        <v>0</v>
      </c>
      <c r="Z506" s="11">
        <f>IF(Tabla1[[#This Row],[ABC]]="C",0,ROUNDUP(VLOOKUP(Tabla1[[#This Row],[ABC]],$F$11:$J$12,MATCH(Z$15,$F$10:$J$10,0),0)*Tabla1[[#This Row],[VENTA POR DÍA]],0))</f>
        <v>0</v>
      </c>
    </row>
    <row r="507" spans="2:26" x14ac:dyDescent="0.2">
      <c r="B507" s="2">
        <v>362708</v>
      </c>
      <c r="C507" s="2" t="s">
        <v>474</v>
      </c>
      <c r="D507" s="2" t="s">
        <v>21</v>
      </c>
      <c r="E507" s="3" t="s">
        <v>6</v>
      </c>
      <c r="F507" s="16">
        <f t="shared" ca="1" si="59"/>
        <v>16</v>
      </c>
      <c r="G507" s="17">
        <f t="shared" ca="1" si="60"/>
        <v>17</v>
      </c>
      <c r="H507" s="36" t="str">
        <f>IFERROR(VLOOKUP(Tabla1[[#This Row],[COD PRODUCTO]],Tabla13[#All],9,0),"C")</f>
        <v>C</v>
      </c>
      <c r="I507" s="11">
        <f t="shared" ca="1" si="65"/>
        <v>-56</v>
      </c>
      <c r="J507" s="11">
        <f t="shared" ca="1" si="65"/>
        <v>594</v>
      </c>
      <c r="K507" s="11">
        <f t="shared" ca="1" si="65"/>
        <v>669</v>
      </c>
      <c r="L507" s="11">
        <f t="shared" ca="1" si="65"/>
        <v>649</v>
      </c>
      <c r="M507" s="11">
        <f t="shared" ca="1" si="65"/>
        <v>203</v>
      </c>
      <c r="N507" s="11">
        <f t="shared" ca="1" si="65"/>
        <v>890</v>
      </c>
      <c r="O507" s="11">
        <f t="shared" ca="1" si="65"/>
        <v>658</v>
      </c>
      <c r="P507" s="11">
        <f t="shared" ca="1" si="65"/>
        <v>704</v>
      </c>
      <c r="Q507" s="11">
        <f t="shared" ca="1" si="65"/>
        <v>-62</v>
      </c>
      <c r="R507" s="11">
        <f t="shared" ca="1" si="65"/>
        <v>237</v>
      </c>
      <c r="S507" s="11">
        <f t="shared" ca="1" si="65"/>
        <v>885</v>
      </c>
      <c r="T507" s="11">
        <f t="shared" ca="1" si="65"/>
        <v>412</v>
      </c>
      <c r="U507" s="11">
        <f ca="1">IF($B$9=1,AVERAGE(Tabla1[[#This Row],[OCT]:[DIC]]),IF($B$9=2,AVERAGE(Tabla1[[#This Row],[JUL]:[DIC]]),AVERAGE(Tabla1[[#This Row],[ENE]:[DIC]])))</f>
        <v>511.33333333333331</v>
      </c>
      <c r="V507" s="11">
        <f ca="1">+Tabla1[[#This Row],[PROMEDIO VENTA (UNDS)]]/30</f>
        <v>17.044444444444444</v>
      </c>
      <c r="W507" s="11">
        <f ca="1">+Tabla1[[#This Row],[VENTA POR DÍA]]*Tabla1[[#This Row],[LEAD TIME (Días)]]</f>
        <v>289.75555555555553</v>
      </c>
      <c r="X507" s="11" t="str">
        <f>IF(Tabla1[[#This Row],[ABC]]="C","A PEDIDO","STOCK")</f>
        <v>A PEDIDO</v>
      </c>
      <c r="Y507" s="11">
        <f>IF(Tabla1[[#This Row],[ABC]]="C",0,ROUNDUP(VLOOKUP(Tabla1[[#This Row],[ABC]],$F$11:$J$12,MATCH(Y$15,$F$10:$J$10,0),0)*Tabla1[[#This Row],[VENTA POR DÍA]],0))</f>
        <v>0</v>
      </c>
      <c r="Z507" s="11">
        <f>IF(Tabla1[[#This Row],[ABC]]="C",0,ROUNDUP(VLOOKUP(Tabla1[[#This Row],[ABC]],$F$11:$J$12,MATCH(Z$15,$F$10:$J$10,0),0)*Tabla1[[#This Row],[VENTA POR DÍA]],0))</f>
        <v>0</v>
      </c>
    </row>
    <row r="508" spans="2:26" x14ac:dyDescent="0.2">
      <c r="B508" s="2">
        <v>362735</v>
      </c>
      <c r="C508" s="2" t="s">
        <v>75</v>
      </c>
      <c r="D508" s="2" t="s">
        <v>21</v>
      </c>
      <c r="E508" s="3" t="s">
        <v>6</v>
      </c>
      <c r="F508" s="16">
        <f t="shared" ca="1" si="59"/>
        <v>28</v>
      </c>
      <c r="G508" s="17">
        <f t="shared" ca="1" si="60"/>
        <v>23</v>
      </c>
      <c r="H508" s="36" t="str">
        <f>IFERROR(VLOOKUP(Tabla1[[#This Row],[COD PRODUCTO]],Tabla13[#All],9,0),"C")</f>
        <v>A</v>
      </c>
      <c r="I508" s="11">
        <f t="shared" ca="1" si="65"/>
        <v>863</v>
      </c>
      <c r="J508" s="11">
        <f t="shared" ca="1" si="65"/>
        <v>713</v>
      </c>
      <c r="K508" s="11">
        <f t="shared" ca="1" si="65"/>
        <v>320</v>
      </c>
      <c r="L508" s="11">
        <f t="shared" ca="1" si="65"/>
        <v>16</v>
      </c>
      <c r="M508" s="11">
        <f t="shared" ca="1" si="65"/>
        <v>18</v>
      </c>
      <c r="N508" s="11">
        <f t="shared" ca="1" si="65"/>
        <v>301</v>
      </c>
      <c r="O508" s="11">
        <f t="shared" ca="1" si="65"/>
        <v>556</v>
      </c>
      <c r="P508" s="11">
        <f t="shared" ca="1" si="65"/>
        <v>254</v>
      </c>
      <c r="Q508" s="11">
        <f t="shared" ca="1" si="65"/>
        <v>393</v>
      </c>
      <c r="R508" s="11">
        <f t="shared" ca="1" si="65"/>
        <v>955</v>
      </c>
      <c r="S508" s="11">
        <f t="shared" ca="1" si="65"/>
        <v>263</v>
      </c>
      <c r="T508" s="11">
        <f t="shared" ca="1" si="65"/>
        <v>884</v>
      </c>
      <c r="U508" s="11">
        <f ca="1">IF($B$9=1,AVERAGE(Tabla1[[#This Row],[OCT]:[DIC]]),IF($B$9=2,AVERAGE(Tabla1[[#This Row],[JUL]:[DIC]]),AVERAGE(Tabla1[[#This Row],[ENE]:[DIC]])))</f>
        <v>700.66666666666663</v>
      </c>
      <c r="V508" s="11">
        <f ca="1">+Tabla1[[#This Row],[PROMEDIO VENTA (UNDS)]]/30</f>
        <v>23.355555555555554</v>
      </c>
      <c r="W508" s="11">
        <f ca="1">+Tabla1[[#This Row],[VENTA POR DÍA]]*Tabla1[[#This Row],[LEAD TIME (Días)]]</f>
        <v>537.17777777777769</v>
      </c>
      <c r="X508" s="11" t="str">
        <f>IF(Tabla1[[#This Row],[ABC]]="C","A PEDIDO","STOCK")</f>
        <v>STOCK</v>
      </c>
      <c r="Y508" s="11">
        <f ca="1">IF(Tabla1[[#This Row],[ABC]]="C",0,ROUNDUP(VLOOKUP(Tabla1[[#This Row],[ABC]],$F$11:$J$12,MATCH(Y$15,$F$10:$J$10,0),0)*Tabla1[[#This Row],[VENTA POR DÍA]],0))</f>
        <v>70</v>
      </c>
      <c r="Z508" s="11">
        <f ca="1">IF(Tabla1[[#This Row],[ABC]]="C",0,ROUNDUP(VLOOKUP(Tabla1[[#This Row],[ABC]],$F$11:$J$12,MATCH(Z$15,$F$10:$J$10,0),0)*Tabla1[[#This Row],[VENTA POR DÍA]],0))</f>
        <v>682</v>
      </c>
    </row>
    <row r="509" spans="2:26" x14ac:dyDescent="0.2">
      <c r="B509" s="2">
        <v>348605</v>
      </c>
      <c r="C509" s="2" t="s">
        <v>523</v>
      </c>
      <c r="D509" s="2" t="s">
        <v>21</v>
      </c>
      <c r="E509" s="3" t="s">
        <v>6</v>
      </c>
      <c r="F509" s="16">
        <f t="shared" ca="1" si="59"/>
        <v>23</v>
      </c>
      <c r="G509" s="17">
        <f t="shared" ca="1" si="60"/>
        <v>9</v>
      </c>
      <c r="H509" s="36" t="str">
        <f>IFERROR(VLOOKUP(Tabla1[[#This Row],[COD PRODUCTO]],Tabla13[#All],9,0),"C")</f>
        <v>C</v>
      </c>
      <c r="I509" s="11">
        <f t="shared" ca="1" si="65"/>
        <v>467</v>
      </c>
      <c r="J509" s="11">
        <f t="shared" ca="1" si="65"/>
        <v>997</v>
      </c>
      <c r="K509" s="11">
        <f t="shared" ca="1" si="65"/>
        <v>301</v>
      </c>
      <c r="L509" s="11">
        <f t="shared" ca="1" si="65"/>
        <v>261</v>
      </c>
      <c r="M509" s="11">
        <f t="shared" ca="1" si="65"/>
        <v>104</v>
      </c>
      <c r="N509" s="11">
        <f t="shared" ca="1" si="65"/>
        <v>-34</v>
      </c>
      <c r="O509" s="11">
        <f t="shared" ca="1" si="65"/>
        <v>650</v>
      </c>
      <c r="P509" s="11">
        <f t="shared" ca="1" si="65"/>
        <v>101</v>
      </c>
      <c r="Q509" s="11">
        <f t="shared" ca="1" si="65"/>
        <v>755</v>
      </c>
      <c r="R509" s="11">
        <f t="shared" ca="1" si="65"/>
        <v>335</v>
      </c>
      <c r="S509" s="11">
        <f t="shared" ca="1" si="65"/>
        <v>-73</v>
      </c>
      <c r="T509" s="11">
        <f t="shared" ca="1" si="65"/>
        <v>667</v>
      </c>
      <c r="U509" s="11">
        <f ca="1">IF($B$9=1,AVERAGE(Tabla1[[#This Row],[OCT]:[DIC]]),IF($B$9=2,AVERAGE(Tabla1[[#This Row],[JUL]:[DIC]]),AVERAGE(Tabla1[[#This Row],[ENE]:[DIC]])))</f>
        <v>309.66666666666669</v>
      </c>
      <c r="V509" s="11">
        <f ca="1">+Tabla1[[#This Row],[PROMEDIO VENTA (UNDS)]]/30</f>
        <v>10.322222222222223</v>
      </c>
      <c r="W509" s="11">
        <f ca="1">+Tabla1[[#This Row],[VENTA POR DÍA]]*Tabla1[[#This Row],[LEAD TIME (Días)]]</f>
        <v>92.9</v>
      </c>
      <c r="X509" s="11" t="str">
        <f>IF(Tabla1[[#This Row],[ABC]]="C","A PEDIDO","STOCK")</f>
        <v>A PEDIDO</v>
      </c>
      <c r="Y509" s="11">
        <f>IF(Tabla1[[#This Row],[ABC]]="C",0,ROUNDUP(VLOOKUP(Tabla1[[#This Row],[ABC]],$F$11:$J$12,MATCH(Y$15,$F$10:$J$10,0),0)*Tabla1[[#This Row],[VENTA POR DÍA]],0))</f>
        <v>0</v>
      </c>
      <c r="Z509" s="11">
        <f>IF(Tabla1[[#This Row],[ABC]]="C",0,ROUNDUP(VLOOKUP(Tabla1[[#This Row],[ABC]],$F$11:$J$12,MATCH(Z$15,$F$10:$J$10,0),0)*Tabla1[[#This Row],[VENTA POR DÍA]],0))</f>
        <v>0</v>
      </c>
    </row>
    <row r="510" spans="2:26" x14ac:dyDescent="0.2">
      <c r="B510" s="2">
        <v>348005</v>
      </c>
      <c r="C510" s="2" t="s">
        <v>591</v>
      </c>
      <c r="D510" s="2" t="s">
        <v>21</v>
      </c>
      <c r="E510" s="3" t="s">
        <v>6</v>
      </c>
      <c r="F510" s="16">
        <f t="shared" ca="1" si="59"/>
        <v>37</v>
      </c>
      <c r="G510" s="17">
        <f t="shared" ca="1" si="60"/>
        <v>21</v>
      </c>
      <c r="H510" s="36" t="str">
        <f>IFERROR(VLOOKUP(Tabla1[[#This Row],[COD PRODUCTO]],Tabla13[#All],9,0),"C")</f>
        <v>C</v>
      </c>
      <c r="I510" s="11">
        <f t="shared" ca="1" si="65"/>
        <v>251</v>
      </c>
      <c r="J510" s="11">
        <f t="shared" ca="1" si="65"/>
        <v>923</v>
      </c>
      <c r="K510" s="11">
        <f t="shared" ca="1" si="65"/>
        <v>-56</v>
      </c>
      <c r="L510" s="11">
        <f t="shared" ca="1" si="65"/>
        <v>1</v>
      </c>
      <c r="M510" s="11">
        <f t="shared" ca="1" si="65"/>
        <v>244</v>
      </c>
      <c r="N510" s="11">
        <f t="shared" ca="1" si="65"/>
        <v>614</v>
      </c>
      <c r="O510" s="11">
        <f t="shared" ca="1" si="65"/>
        <v>512</v>
      </c>
      <c r="P510" s="11">
        <f t="shared" ca="1" si="65"/>
        <v>765</v>
      </c>
      <c r="Q510" s="11">
        <f t="shared" ca="1" si="65"/>
        <v>-46</v>
      </c>
      <c r="R510" s="11">
        <f t="shared" ca="1" si="65"/>
        <v>111</v>
      </c>
      <c r="S510" s="11">
        <f t="shared" ca="1" si="65"/>
        <v>693</v>
      </c>
      <c r="T510" s="11">
        <f t="shared" ca="1" si="65"/>
        <v>79</v>
      </c>
      <c r="U510" s="11">
        <f ca="1">IF($B$9=1,AVERAGE(Tabla1[[#This Row],[OCT]:[DIC]]),IF($B$9=2,AVERAGE(Tabla1[[#This Row],[JUL]:[DIC]]),AVERAGE(Tabla1[[#This Row],[ENE]:[DIC]])))</f>
        <v>294.33333333333331</v>
      </c>
      <c r="V510" s="11">
        <f ca="1">+Tabla1[[#This Row],[PROMEDIO VENTA (UNDS)]]/30</f>
        <v>9.81111111111111</v>
      </c>
      <c r="W510" s="11">
        <f ca="1">+Tabla1[[#This Row],[VENTA POR DÍA]]*Tabla1[[#This Row],[LEAD TIME (Días)]]</f>
        <v>206.0333333333333</v>
      </c>
      <c r="X510" s="11" t="str">
        <f>IF(Tabla1[[#This Row],[ABC]]="C","A PEDIDO","STOCK")</f>
        <v>A PEDIDO</v>
      </c>
      <c r="Y510" s="11">
        <f>IF(Tabla1[[#This Row],[ABC]]="C",0,ROUNDUP(VLOOKUP(Tabla1[[#This Row],[ABC]],$F$11:$J$12,MATCH(Y$15,$F$10:$J$10,0),0)*Tabla1[[#This Row],[VENTA POR DÍA]],0))</f>
        <v>0</v>
      </c>
      <c r="Z510" s="11">
        <f>IF(Tabla1[[#This Row],[ABC]]="C",0,ROUNDUP(VLOOKUP(Tabla1[[#This Row],[ABC]],$F$11:$J$12,MATCH(Z$15,$F$10:$J$10,0),0)*Tabla1[[#This Row],[VENTA POR DÍA]],0))</f>
        <v>0</v>
      </c>
    </row>
    <row r="511" spans="2:26" x14ac:dyDescent="0.2">
      <c r="B511" s="2">
        <v>347956</v>
      </c>
      <c r="C511" s="2" t="s">
        <v>598</v>
      </c>
      <c r="D511" s="2" t="s">
        <v>21</v>
      </c>
      <c r="E511" s="3" t="s">
        <v>6</v>
      </c>
      <c r="F511" s="16">
        <f t="shared" ca="1" si="59"/>
        <v>28</v>
      </c>
      <c r="G511" s="17">
        <f t="shared" ca="1" si="60"/>
        <v>16</v>
      </c>
      <c r="H511" s="36" t="str">
        <f>IFERROR(VLOOKUP(Tabla1[[#This Row],[COD PRODUCTO]],Tabla13[#All],9,0),"C")</f>
        <v>B</v>
      </c>
      <c r="I511" s="11">
        <f t="shared" ca="1" si="65"/>
        <v>229</v>
      </c>
      <c r="J511" s="11">
        <f t="shared" ca="1" si="65"/>
        <v>1</v>
      </c>
      <c r="K511" s="11">
        <f t="shared" ca="1" si="65"/>
        <v>806</v>
      </c>
      <c r="L511" s="11">
        <f t="shared" ca="1" si="65"/>
        <v>474</v>
      </c>
      <c r="M511" s="11">
        <f t="shared" ca="1" si="65"/>
        <v>361</v>
      </c>
      <c r="N511" s="11">
        <f t="shared" ca="1" si="65"/>
        <v>491</v>
      </c>
      <c r="O511" s="11">
        <f t="shared" ca="1" si="65"/>
        <v>184</v>
      </c>
      <c r="P511" s="11">
        <f t="shared" ca="1" si="65"/>
        <v>837</v>
      </c>
      <c r="Q511" s="11">
        <f t="shared" ca="1" si="65"/>
        <v>796</v>
      </c>
      <c r="R511" s="11">
        <f t="shared" ca="1" si="65"/>
        <v>375</v>
      </c>
      <c r="S511" s="11">
        <f t="shared" ca="1" si="65"/>
        <v>622</v>
      </c>
      <c r="T511" s="11">
        <f t="shared" ca="1" si="65"/>
        <v>541</v>
      </c>
      <c r="U511" s="11">
        <f ca="1">IF($B$9=1,AVERAGE(Tabla1[[#This Row],[OCT]:[DIC]]),IF($B$9=2,AVERAGE(Tabla1[[#This Row],[JUL]:[DIC]]),AVERAGE(Tabla1[[#This Row],[ENE]:[DIC]])))</f>
        <v>512.66666666666663</v>
      </c>
      <c r="V511" s="11">
        <f ca="1">+Tabla1[[#This Row],[PROMEDIO VENTA (UNDS)]]/30</f>
        <v>17.088888888888889</v>
      </c>
      <c r="W511" s="11">
        <f ca="1">+Tabla1[[#This Row],[VENTA POR DÍA]]*Tabla1[[#This Row],[LEAD TIME (Días)]]</f>
        <v>273.42222222222222</v>
      </c>
      <c r="X511" s="11" t="str">
        <f>IF(Tabla1[[#This Row],[ABC]]="C","A PEDIDO","STOCK")</f>
        <v>STOCK</v>
      </c>
      <c r="Y511" s="11">
        <f ca="1">IF(Tabla1[[#This Row],[ABC]]="C",0,ROUNDUP(VLOOKUP(Tabla1[[#This Row],[ABC]],$F$11:$J$12,MATCH(Y$15,$F$10:$J$10,0),0)*Tabla1[[#This Row],[VENTA POR DÍA]],0))</f>
        <v>161</v>
      </c>
      <c r="Z511" s="11">
        <f ca="1">IF(Tabla1[[#This Row],[ABC]]="C",0,ROUNDUP(VLOOKUP(Tabla1[[#This Row],[ABC]],$F$11:$J$12,MATCH(Z$15,$F$10:$J$10,0),0)*Tabla1[[#This Row],[VENTA POR DÍA]],0))</f>
        <v>390</v>
      </c>
    </row>
    <row r="512" spans="2:26" x14ac:dyDescent="0.2">
      <c r="B512" s="2">
        <v>366796</v>
      </c>
      <c r="C512" s="2" t="s">
        <v>630</v>
      </c>
      <c r="D512" s="2" t="s">
        <v>21</v>
      </c>
      <c r="E512" s="3" t="s">
        <v>6</v>
      </c>
      <c r="F512" s="16">
        <f t="shared" ca="1" si="59"/>
        <v>34</v>
      </c>
      <c r="G512" s="17">
        <f t="shared" ca="1" si="60"/>
        <v>6</v>
      </c>
      <c r="H512" s="36" t="str">
        <f>IFERROR(VLOOKUP(Tabla1[[#This Row],[COD PRODUCTO]],Tabla13[#All],9,0),"C")</f>
        <v>B</v>
      </c>
      <c r="I512" s="11">
        <f t="shared" ca="1" si="65"/>
        <v>455</v>
      </c>
      <c r="J512" s="11">
        <f t="shared" ca="1" si="65"/>
        <v>681</v>
      </c>
      <c r="K512" s="11">
        <f t="shared" ca="1" si="65"/>
        <v>-78</v>
      </c>
      <c r="L512" s="11">
        <f t="shared" ca="1" si="65"/>
        <v>73</v>
      </c>
      <c r="M512" s="11">
        <f t="shared" ca="1" si="65"/>
        <v>661</v>
      </c>
      <c r="N512" s="11">
        <f t="shared" ca="1" si="65"/>
        <v>678</v>
      </c>
      <c r="O512" s="11">
        <f t="shared" ca="1" si="65"/>
        <v>507</v>
      </c>
      <c r="P512" s="11">
        <f t="shared" ca="1" si="65"/>
        <v>526</v>
      </c>
      <c r="Q512" s="11">
        <f t="shared" ca="1" si="65"/>
        <v>491</v>
      </c>
      <c r="R512" s="11">
        <f t="shared" ca="1" si="65"/>
        <v>766</v>
      </c>
      <c r="S512" s="11">
        <f t="shared" ca="1" si="65"/>
        <v>130</v>
      </c>
      <c r="T512" s="11">
        <f t="shared" ca="1" si="65"/>
        <v>735</v>
      </c>
      <c r="U512" s="11">
        <f ca="1">IF($B$9=1,AVERAGE(Tabla1[[#This Row],[OCT]:[DIC]]),IF($B$9=2,AVERAGE(Tabla1[[#This Row],[JUL]:[DIC]]),AVERAGE(Tabla1[[#This Row],[ENE]:[DIC]])))</f>
        <v>543.66666666666663</v>
      </c>
      <c r="V512" s="11">
        <f ca="1">+Tabla1[[#This Row],[PROMEDIO VENTA (UNDS)]]/30</f>
        <v>18.12222222222222</v>
      </c>
      <c r="W512" s="11">
        <f ca="1">+Tabla1[[#This Row],[VENTA POR DÍA]]*Tabla1[[#This Row],[LEAD TIME (Días)]]</f>
        <v>108.73333333333332</v>
      </c>
      <c r="X512" s="11" t="str">
        <f>IF(Tabla1[[#This Row],[ABC]]="C","A PEDIDO","STOCK")</f>
        <v>STOCK</v>
      </c>
      <c r="Y512" s="11">
        <f ca="1">IF(Tabla1[[#This Row],[ABC]]="C",0,ROUNDUP(VLOOKUP(Tabla1[[#This Row],[ABC]],$F$11:$J$12,MATCH(Y$15,$F$10:$J$10,0),0)*Tabla1[[#This Row],[VENTA POR DÍA]],0))</f>
        <v>170</v>
      </c>
      <c r="Z512" s="11">
        <f ca="1">IF(Tabla1[[#This Row],[ABC]]="C",0,ROUNDUP(VLOOKUP(Tabla1[[#This Row],[ABC]],$F$11:$J$12,MATCH(Z$15,$F$10:$J$10,0),0)*Tabla1[[#This Row],[VENTA POR DÍA]],0))</f>
        <v>413</v>
      </c>
    </row>
    <row r="513" spans="2:26" x14ac:dyDescent="0.2">
      <c r="B513" s="2">
        <v>368038</v>
      </c>
      <c r="C513" s="2" t="s">
        <v>57</v>
      </c>
      <c r="D513" s="2" t="s">
        <v>21</v>
      </c>
      <c r="E513" s="3" t="s">
        <v>6</v>
      </c>
      <c r="F513" s="16">
        <f t="shared" ca="1" si="59"/>
        <v>40</v>
      </c>
      <c r="G513" s="17">
        <f t="shared" ca="1" si="60"/>
        <v>22</v>
      </c>
      <c r="H513" s="36" t="str">
        <f>IFERROR(VLOOKUP(Tabla1[[#This Row],[COD PRODUCTO]],Tabla13[#All],9,0),"C")</f>
        <v>C</v>
      </c>
      <c r="I513" s="11">
        <f t="shared" ca="1" si="65"/>
        <v>304</v>
      </c>
      <c r="J513" s="11">
        <f t="shared" ca="1" si="65"/>
        <v>977</v>
      </c>
      <c r="K513" s="11">
        <f t="shared" ca="1" si="65"/>
        <v>738</v>
      </c>
      <c r="L513" s="11">
        <f t="shared" ca="1" si="65"/>
        <v>868</v>
      </c>
      <c r="M513" s="11">
        <f t="shared" ca="1" si="65"/>
        <v>-34</v>
      </c>
      <c r="N513" s="11">
        <f t="shared" ca="1" si="65"/>
        <v>316</v>
      </c>
      <c r="O513" s="11">
        <f t="shared" ca="1" si="65"/>
        <v>-42</v>
      </c>
      <c r="P513" s="11">
        <f t="shared" ca="1" si="65"/>
        <v>-81</v>
      </c>
      <c r="Q513" s="11">
        <f t="shared" ca="1" si="65"/>
        <v>-93</v>
      </c>
      <c r="R513" s="11">
        <f t="shared" ca="1" si="65"/>
        <v>423</v>
      </c>
      <c r="S513" s="11">
        <f t="shared" ca="1" si="65"/>
        <v>105</v>
      </c>
      <c r="T513" s="11">
        <f t="shared" ca="1" si="65"/>
        <v>940</v>
      </c>
      <c r="U513" s="11">
        <f ca="1">IF($B$9=1,AVERAGE(Tabla1[[#This Row],[OCT]:[DIC]]),IF($B$9=2,AVERAGE(Tabla1[[#This Row],[JUL]:[DIC]]),AVERAGE(Tabla1[[#This Row],[ENE]:[DIC]])))</f>
        <v>489.33333333333331</v>
      </c>
      <c r="V513" s="11">
        <f ca="1">+Tabla1[[#This Row],[PROMEDIO VENTA (UNDS)]]/30</f>
        <v>16.31111111111111</v>
      </c>
      <c r="W513" s="11">
        <f ca="1">+Tabla1[[#This Row],[VENTA POR DÍA]]*Tabla1[[#This Row],[LEAD TIME (Días)]]</f>
        <v>358.84444444444443</v>
      </c>
      <c r="X513" s="11" t="str">
        <f>IF(Tabla1[[#This Row],[ABC]]="C","A PEDIDO","STOCK")</f>
        <v>A PEDIDO</v>
      </c>
      <c r="Y513" s="11">
        <f>IF(Tabla1[[#This Row],[ABC]]="C",0,ROUNDUP(VLOOKUP(Tabla1[[#This Row],[ABC]],$F$11:$J$12,MATCH(Y$15,$F$10:$J$10,0),0)*Tabla1[[#This Row],[VENTA POR DÍA]],0))</f>
        <v>0</v>
      </c>
      <c r="Z513" s="11">
        <f>IF(Tabla1[[#This Row],[ABC]]="C",0,ROUNDUP(VLOOKUP(Tabla1[[#This Row],[ABC]],$F$11:$J$12,MATCH(Z$15,$F$10:$J$10,0),0)*Tabla1[[#This Row],[VENTA POR DÍA]],0))</f>
        <v>0</v>
      </c>
    </row>
    <row r="514" spans="2:26" x14ac:dyDescent="0.2">
      <c r="B514" s="2">
        <v>348006</v>
      </c>
      <c r="C514" s="2" t="s">
        <v>523</v>
      </c>
      <c r="D514" s="2" t="s">
        <v>21</v>
      </c>
      <c r="E514" s="3" t="s">
        <v>6</v>
      </c>
      <c r="F514" s="16">
        <f t="shared" ca="1" si="59"/>
        <v>12</v>
      </c>
      <c r="G514" s="17">
        <f t="shared" ca="1" si="60"/>
        <v>13</v>
      </c>
      <c r="H514" s="36" t="str">
        <f>IFERROR(VLOOKUP(Tabla1[[#This Row],[COD PRODUCTO]],Tabla13[#All],9,0),"C")</f>
        <v>C</v>
      </c>
      <c r="I514" s="11">
        <f t="shared" ca="1" si="65"/>
        <v>128</v>
      </c>
      <c r="J514" s="11">
        <f t="shared" ca="1" si="65"/>
        <v>653</v>
      </c>
      <c r="K514" s="11">
        <f t="shared" ca="1" si="65"/>
        <v>588</v>
      </c>
      <c r="L514" s="11">
        <f t="shared" ca="1" si="65"/>
        <v>191</v>
      </c>
      <c r="M514" s="11">
        <f t="shared" ca="1" si="65"/>
        <v>170</v>
      </c>
      <c r="N514" s="11">
        <f t="shared" ca="1" si="65"/>
        <v>751</v>
      </c>
      <c r="O514" s="11">
        <f t="shared" ca="1" si="65"/>
        <v>671</v>
      </c>
      <c r="P514" s="11">
        <f t="shared" ca="1" si="65"/>
        <v>433</v>
      </c>
      <c r="Q514" s="11">
        <f t="shared" ca="1" si="65"/>
        <v>147</v>
      </c>
      <c r="R514" s="11">
        <f t="shared" ca="1" si="65"/>
        <v>745</v>
      </c>
      <c r="S514" s="11">
        <f t="shared" ca="1" si="65"/>
        <v>776</v>
      </c>
      <c r="T514" s="11">
        <f t="shared" ca="1" si="65"/>
        <v>141</v>
      </c>
      <c r="U514" s="11">
        <f ca="1">IF($B$9=1,AVERAGE(Tabla1[[#This Row],[OCT]:[DIC]]),IF($B$9=2,AVERAGE(Tabla1[[#This Row],[JUL]:[DIC]]),AVERAGE(Tabla1[[#This Row],[ENE]:[DIC]])))</f>
        <v>554</v>
      </c>
      <c r="V514" s="11">
        <f ca="1">+Tabla1[[#This Row],[PROMEDIO VENTA (UNDS)]]/30</f>
        <v>18.466666666666665</v>
      </c>
      <c r="W514" s="11">
        <f ca="1">+Tabla1[[#This Row],[VENTA POR DÍA]]*Tabla1[[#This Row],[LEAD TIME (Días)]]</f>
        <v>240.06666666666663</v>
      </c>
      <c r="X514" s="11" t="str">
        <f>IF(Tabla1[[#This Row],[ABC]]="C","A PEDIDO","STOCK")</f>
        <v>A PEDIDO</v>
      </c>
      <c r="Y514" s="11">
        <f>IF(Tabla1[[#This Row],[ABC]]="C",0,ROUNDUP(VLOOKUP(Tabla1[[#This Row],[ABC]],$F$11:$J$12,MATCH(Y$15,$F$10:$J$10,0),0)*Tabla1[[#This Row],[VENTA POR DÍA]],0))</f>
        <v>0</v>
      </c>
      <c r="Z514" s="11">
        <f>IF(Tabla1[[#This Row],[ABC]]="C",0,ROUNDUP(VLOOKUP(Tabla1[[#This Row],[ABC]],$F$11:$J$12,MATCH(Z$15,$F$10:$J$10,0),0)*Tabla1[[#This Row],[VENTA POR DÍA]],0))</f>
        <v>0</v>
      </c>
    </row>
    <row r="515" spans="2:26" x14ac:dyDescent="0.2">
      <c r="B515" s="2">
        <v>347964</v>
      </c>
      <c r="C515" s="2" t="s">
        <v>145</v>
      </c>
      <c r="D515" s="2" t="s">
        <v>21</v>
      </c>
      <c r="E515" s="3" t="s">
        <v>6</v>
      </c>
      <c r="F515" s="16">
        <f t="shared" ca="1" si="59"/>
        <v>7</v>
      </c>
      <c r="G515" s="17">
        <f t="shared" ca="1" si="60"/>
        <v>17</v>
      </c>
      <c r="H515" s="36" t="str">
        <f>IFERROR(VLOOKUP(Tabla1[[#This Row],[COD PRODUCTO]],Tabla13[#All],9,0),"C")</f>
        <v>A</v>
      </c>
      <c r="I515" s="11">
        <f t="shared" ca="1" si="65"/>
        <v>333</v>
      </c>
      <c r="J515" s="11">
        <f t="shared" ca="1" si="65"/>
        <v>-9</v>
      </c>
      <c r="K515" s="11">
        <f t="shared" ca="1" si="65"/>
        <v>379</v>
      </c>
      <c r="L515" s="11">
        <f t="shared" ca="1" si="65"/>
        <v>382</v>
      </c>
      <c r="M515" s="11">
        <f t="shared" ca="1" si="65"/>
        <v>-68</v>
      </c>
      <c r="N515" s="11">
        <f t="shared" ca="1" si="65"/>
        <v>303</v>
      </c>
      <c r="O515" s="11">
        <f t="shared" ca="1" si="65"/>
        <v>241</v>
      </c>
      <c r="P515" s="11">
        <f t="shared" ca="1" si="65"/>
        <v>174</v>
      </c>
      <c r="Q515" s="11">
        <f t="shared" ca="1" si="65"/>
        <v>480</v>
      </c>
      <c r="R515" s="11">
        <f t="shared" ca="1" si="65"/>
        <v>567</v>
      </c>
      <c r="S515" s="11">
        <f t="shared" ca="1" si="65"/>
        <v>1000</v>
      </c>
      <c r="T515" s="11">
        <f t="shared" ca="1" si="65"/>
        <v>43</v>
      </c>
      <c r="U515" s="11">
        <f ca="1">IF($B$9=1,AVERAGE(Tabla1[[#This Row],[OCT]:[DIC]]),IF($B$9=2,AVERAGE(Tabla1[[#This Row],[JUL]:[DIC]]),AVERAGE(Tabla1[[#This Row],[ENE]:[DIC]])))</f>
        <v>536.66666666666663</v>
      </c>
      <c r="V515" s="11">
        <f ca="1">+Tabla1[[#This Row],[PROMEDIO VENTA (UNDS)]]/30</f>
        <v>17.888888888888889</v>
      </c>
      <c r="W515" s="11">
        <f ca="1">+Tabla1[[#This Row],[VENTA POR DÍA]]*Tabla1[[#This Row],[LEAD TIME (Días)]]</f>
        <v>304.11111111111114</v>
      </c>
      <c r="X515" s="11" t="str">
        <f>IF(Tabla1[[#This Row],[ABC]]="C","A PEDIDO","STOCK")</f>
        <v>STOCK</v>
      </c>
      <c r="Y515" s="11">
        <f ca="1">IF(Tabla1[[#This Row],[ABC]]="C",0,ROUNDUP(VLOOKUP(Tabla1[[#This Row],[ABC]],$F$11:$J$12,MATCH(Y$15,$F$10:$J$10,0),0)*Tabla1[[#This Row],[VENTA POR DÍA]],0))</f>
        <v>54</v>
      </c>
      <c r="Z515" s="11">
        <f ca="1">IF(Tabla1[[#This Row],[ABC]]="C",0,ROUNDUP(VLOOKUP(Tabla1[[#This Row],[ABC]],$F$11:$J$12,MATCH(Z$15,$F$10:$J$10,0),0)*Tabla1[[#This Row],[VENTA POR DÍA]],0))</f>
        <v>522</v>
      </c>
    </row>
    <row r="516" spans="2:26" x14ac:dyDescent="0.2">
      <c r="B516" s="2">
        <v>347960</v>
      </c>
      <c r="C516" s="2" t="s">
        <v>658</v>
      </c>
      <c r="D516" s="2" t="s">
        <v>21</v>
      </c>
      <c r="E516" s="3" t="s">
        <v>6</v>
      </c>
      <c r="F516" s="16">
        <f t="shared" ca="1" si="59"/>
        <v>44</v>
      </c>
      <c r="G516" s="17">
        <f t="shared" ca="1" si="60"/>
        <v>5</v>
      </c>
      <c r="H516" s="36" t="str">
        <f>IFERROR(VLOOKUP(Tabla1[[#This Row],[COD PRODUCTO]],Tabla13[#All],9,0),"C")</f>
        <v>C</v>
      </c>
      <c r="I516" s="11">
        <f t="shared" ref="I516:T525" ca="1" si="66">RANDBETWEEN(-100,1000)</f>
        <v>-70</v>
      </c>
      <c r="J516" s="11">
        <f t="shared" ca="1" si="66"/>
        <v>117</v>
      </c>
      <c r="K516" s="11">
        <f t="shared" ca="1" si="66"/>
        <v>114</v>
      </c>
      <c r="L516" s="11">
        <f t="shared" ca="1" si="66"/>
        <v>500</v>
      </c>
      <c r="M516" s="11">
        <f t="shared" ca="1" si="66"/>
        <v>931</v>
      </c>
      <c r="N516" s="11">
        <f t="shared" ca="1" si="66"/>
        <v>595</v>
      </c>
      <c r="O516" s="11">
        <f t="shared" ca="1" si="66"/>
        <v>682</v>
      </c>
      <c r="P516" s="11">
        <f t="shared" ca="1" si="66"/>
        <v>910</v>
      </c>
      <c r="Q516" s="11">
        <f t="shared" ca="1" si="66"/>
        <v>820</v>
      </c>
      <c r="R516" s="11">
        <f t="shared" ca="1" si="66"/>
        <v>760</v>
      </c>
      <c r="S516" s="11">
        <f t="shared" ca="1" si="66"/>
        <v>347</v>
      </c>
      <c r="T516" s="11">
        <f t="shared" ca="1" si="66"/>
        <v>821</v>
      </c>
      <c r="U516" s="11">
        <f ca="1">IF($B$9=1,AVERAGE(Tabla1[[#This Row],[OCT]:[DIC]]),IF($B$9=2,AVERAGE(Tabla1[[#This Row],[JUL]:[DIC]]),AVERAGE(Tabla1[[#This Row],[ENE]:[DIC]])))</f>
        <v>642.66666666666663</v>
      </c>
      <c r="V516" s="11">
        <f ca="1">+Tabla1[[#This Row],[PROMEDIO VENTA (UNDS)]]/30</f>
        <v>21.422222222222221</v>
      </c>
      <c r="W516" s="11">
        <f ca="1">+Tabla1[[#This Row],[VENTA POR DÍA]]*Tabla1[[#This Row],[LEAD TIME (Días)]]</f>
        <v>107.1111111111111</v>
      </c>
      <c r="X516" s="11" t="str">
        <f>IF(Tabla1[[#This Row],[ABC]]="C","A PEDIDO","STOCK")</f>
        <v>A PEDIDO</v>
      </c>
      <c r="Y516" s="11">
        <f>IF(Tabla1[[#This Row],[ABC]]="C",0,ROUNDUP(VLOOKUP(Tabla1[[#This Row],[ABC]],$F$11:$J$12,MATCH(Y$15,$F$10:$J$10,0),0)*Tabla1[[#This Row],[VENTA POR DÍA]],0))</f>
        <v>0</v>
      </c>
      <c r="Z516" s="11">
        <f>IF(Tabla1[[#This Row],[ABC]]="C",0,ROUNDUP(VLOOKUP(Tabla1[[#This Row],[ABC]],$F$11:$J$12,MATCH(Z$15,$F$10:$J$10,0),0)*Tabla1[[#This Row],[VENTA POR DÍA]],0))</f>
        <v>0</v>
      </c>
    </row>
    <row r="517" spans="2:26" x14ac:dyDescent="0.2">
      <c r="B517" s="2">
        <v>366797</v>
      </c>
      <c r="C517" s="2" t="s">
        <v>57</v>
      </c>
      <c r="D517" s="2" t="s">
        <v>21</v>
      </c>
      <c r="E517" s="3" t="s">
        <v>6</v>
      </c>
      <c r="F517" s="16">
        <f t="shared" ca="1" si="59"/>
        <v>28</v>
      </c>
      <c r="G517" s="17">
        <f t="shared" ca="1" si="60"/>
        <v>21</v>
      </c>
      <c r="H517" s="36" t="str">
        <f>IFERROR(VLOOKUP(Tabla1[[#This Row],[COD PRODUCTO]],Tabla13[#All],9,0),"C")</f>
        <v>C</v>
      </c>
      <c r="I517" s="11">
        <f t="shared" ca="1" si="66"/>
        <v>610</v>
      </c>
      <c r="J517" s="11">
        <f t="shared" ca="1" si="66"/>
        <v>527</v>
      </c>
      <c r="K517" s="11">
        <f t="shared" ca="1" si="66"/>
        <v>-65</v>
      </c>
      <c r="L517" s="11">
        <f t="shared" ca="1" si="66"/>
        <v>901</v>
      </c>
      <c r="M517" s="11">
        <f t="shared" ca="1" si="66"/>
        <v>18</v>
      </c>
      <c r="N517" s="11">
        <f t="shared" ca="1" si="66"/>
        <v>-71</v>
      </c>
      <c r="O517" s="11">
        <f t="shared" ca="1" si="66"/>
        <v>841</v>
      </c>
      <c r="P517" s="11">
        <f t="shared" ca="1" si="66"/>
        <v>374</v>
      </c>
      <c r="Q517" s="11">
        <f t="shared" ca="1" si="66"/>
        <v>910</v>
      </c>
      <c r="R517" s="11">
        <f t="shared" ca="1" si="66"/>
        <v>62</v>
      </c>
      <c r="S517" s="11">
        <f t="shared" ca="1" si="66"/>
        <v>733</v>
      </c>
      <c r="T517" s="11">
        <f t="shared" ca="1" si="66"/>
        <v>276</v>
      </c>
      <c r="U517" s="11">
        <f ca="1">IF($B$9=1,AVERAGE(Tabla1[[#This Row],[OCT]:[DIC]]),IF($B$9=2,AVERAGE(Tabla1[[#This Row],[JUL]:[DIC]]),AVERAGE(Tabla1[[#This Row],[ENE]:[DIC]])))</f>
        <v>357</v>
      </c>
      <c r="V517" s="11">
        <f ca="1">+Tabla1[[#This Row],[PROMEDIO VENTA (UNDS)]]/30</f>
        <v>11.9</v>
      </c>
      <c r="W517" s="11">
        <f ca="1">+Tabla1[[#This Row],[VENTA POR DÍA]]*Tabla1[[#This Row],[LEAD TIME (Días)]]</f>
        <v>249.9</v>
      </c>
      <c r="X517" s="11" t="str">
        <f>IF(Tabla1[[#This Row],[ABC]]="C","A PEDIDO","STOCK")</f>
        <v>A PEDIDO</v>
      </c>
      <c r="Y517" s="11">
        <f>IF(Tabla1[[#This Row],[ABC]]="C",0,ROUNDUP(VLOOKUP(Tabla1[[#This Row],[ABC]],$F$11:$J$12,MATCH(Y$15,$F$10:$J$10,0),0)*Tabla1[[#This Row],[VENTA POR DÍA]],0))</f>
        <v>0</v>
      </c>
      <c r="Z517" s="11">
        <f>IF(Tabla1[[#This Row],[ABC]]="C",0,ROUNDUP(VLOOKUP(Tabla1[[#This Row],[ABC]],$F$11:$J$12,MATCH(Z$15,$F$10:$J$10,0),0)*Tabla1[[#This Row],[VENTA POR DÍA]],0))</f>
        <v>0</v>
      </c>
    </row>
    <row r="518" spans="2:26" x14ac:dyDescent="0.2">
      <c r="B518" s="2">
        <v>347961</v>
      </c>
      <c r="C518" s="2" t="s">
        <v>690</v>
      </c>
      <c r="D518" s="2" t="s">
        <v>21</v>
      </c>
      <c r="E518" s="3" t="s">
        <v>6</v>
      </c>
      <c r="F518" s="16">
        <f t="shared" ca="1" si="59"/>
        <v>32</v>
      </c>
      <c r="G518" s="17">
        <f t="shared" ca="1" si="60"/>
        <v>5</v>
      </c>
      <c r="H518" s="36" t="str">
        <f>IFERROR(VLOOKUP(Tabla1[[#This Row],[COD PRODUCTO]],Tabla13[#All],9,0),"C")</f>
        <v>A</v>
      </c>
      <c r="I518" s="11">
        <f t="shared" ca="1" si="66"/>
        <v>586</v>
      </c>
      <c r="J518" s="11">
        <f t="shared" ca="1" si="66"/>
        <v>48</v>
      </c>
      <c r="K518" s="11">
        <f t="shared" ca="1" si="66"/>
        <v>722</v>
      </c>
      <c r="L518" s="11">
        <f t="shared" ca="1" si="66"/>
        <v>104</v>
      </c>
      <c r="M518" s="11">
        <f t="shared" ca="1" si="66"/>
        <v>314</v>
      </c>
      <c r="N518" s="11">
        <f t="shared" ca="1" si="66"/>
        <v>-6</v>
      </c>
      <c r="O518" s="11">
        <f t="shared" ca="1" si="66"/>
        <v>289</v>
      </c>
      <c r="P518" s="11">
        <f t="shared" ca="1" si="66"/>
        <v>65</v>
      </c>
      <c r="Q518" s="11">
        <f t="shared" ca="1" si="66"/>
        <v>396</v>
      </c>
      <c r="R518" s="11">
        <f t="shared" ca="1" si="66"/>
        <v>671</v>
      </c>
      <c r="S518" s="11">
        <f t="shared" ca="1" si="66"/>
        <v>312</v>
      </c>
      <c r="T518" s="11">
        <f t="shared" ca="1" si="66"/>
        <v>29</v>
      </c>
      <c r="U518" s="11">
        <f ca="1">IF($B$9=1,AVERAGE(Tabla1[[#This Row],[OCT]:[DIC]]),IF($B$9=2,AVERAGE(Tabla1[[#This Row],[JUL]:[DIC]]),AVERAGE(Tabla1[[#This Row],[ENE]:[DIC]])))</f>
        <v>337.33333333333331</v>
      </c>
      <c r="V518" s="11">
        <f ca="1">+Tabla1[[#This Row],[PROMEDIO VENTA (UNDS)]]/30</f>
        <v>11.244444444444444</v>
      </c>
      <c r="W518" s="11">
        <f ca="1">+Tabla1[[#This Row],[VENTA POR DÍA]]*Tabla1[[#This Row],[LEAD TIME (Días)]]</f>
        <v>56.222222222222214</v>
      </c>
      <c r="X518" s="11" t="str">
        <f>IF(Tabla1[[#This Row],[ABC]]="C","A PEDIDO","STOCK")</f>
        <v>STOCK</v>
      </c>
      <c r="Y518" s="11">
        <f ca="1">IF(Tabla1[[#This Row],[ABC]]="C",0,ROUNDUP(VLOOKUP(Tabla1[[#This Row],[ABC]],$F$11:$J$12,MATCH(Y$15,$F$10:$J$10,0),0)*Tabla1[[#This Row],[VENTA POR DÍA]],0))</f>
        <v>34</v>
      </c>
      <c r="Z518" s="11">
        <f ca="1">IF(Tabla1[[#This Row],[ABC]]="C",0,ROUNDUP(VLOOKUP(Tabla1[[#This Row],[ABC]],$F$11:$J$12,MATCH(Z$15,$F$10:$J$10,0),0)*Tabla1[[#This Row],[VENTA POR DÍA]],0))</f>
        <v>329</v>
      </c>
    </row>
    <row r="519" spans="2:26" x14ac:dyDescent="0.2">
      <c r="B519" s="2">
        <v>366798</v>
      </c>
      <c r="C519" s="2" t="s">
        <v>89</v>
      </c>
      <c r="D519" s="2" t="s">
        <v>21</v>
      </c>
      <c r="E519" s="3" t="s">
        <v>6</v>
      </c>
      <c r="F519" s="16">
        <f t="shared" ca="1" si="59"/>
        <v>44</v>
      </c>
      <c r="G519" s="17">
        <f t="shared" ca="1" si="60"/>
        <v>10</v>
      </c>
      <c r="H519" s="36" t="str">
        <f>IFERROR(VLOOKUP(Tabla1[[#This Row],[COD PRODUCTO]],Tabla13[#All],9,0),"C")</f>
        <v>C</v>
      </c>
      <c r="I519" s="11">
        <f t="shared" ca="1" si="66"/>
        <v>481</v>
      </c>
      <c r="J519" s="11">
        <f t="shared" ca="1" si="66"/>
        <v>572</v>
      </c>
      <c r="K519" s="11">
        <f t="shared" ca="1" si="66"/>
        <v>795</v>
      </c>
      <c r="L519" s="11">
        <f t="shared" ca="1" si="66"/>
        <v>666</v>
      </c>
      <c r="M519" s="11">
        <f t="shared" ca="1" si="66"/>
        <v>130</v>
      </c>
      <c r="N519" s="11">
        <f t="shared" ca="1" si="66"/>
        <v>90</v>
      </c>
      <c r="O519" s="11">
        <f t="shared" ca="1" si="66"/>
        <v>426</v>
      </c>
      <c r="P519" s="11">
        <f t="shared" ca="1" si="66"/>
        <v>700</v>
      </c>
      <c r="Q519" s="11">
        <f t="shared" ca="1" si="66"/>
        <v>-67</v>
      </c>
      <c r="R519" s="11">
        <f t="shared" ca="1" si="66"/>
        <v>800</v>
      </c>
      <c r="S519" s="11">
        <f t="shared" ca="1" si="66"/>
        <v>737</v>
      </c>
      <c r="T519" s="11">
        <f t="shared" ca="1" si="66"/>
        <v>966</v>
      </c>
      <c r="U519" s="11">
        <f ca="1">IF($B$9=1,AVERAGE(Tabla1[[#This Row],[OCT]:[DIC]]),IF($B$9=2,AVERAGE(Tabla1[[#This Row],[JUL]:[DIC]]),AVERAGE(Tabla1[[#This Row],[ENE]:[DIC]])))</f>
        <v>834.33333333333337</v>
      </c>
      <c r="V519" s="11">
        <f ca="1">+Tabla1[[#This Row],[PROMEDIO VENTA (UNDS)]]/30</f>
        <v>27.811111111111114</v>
      </c>
      <c r="W519" s="11">
        <f ca="1">+Tabla1[[#This Row],[VENTA POR DÍA]]*Tabla1[[#This Row],[LEAD TIME (Días)]]</f>
        <v>278.11111111111114</v>
      </c>
      <c r="X519" s="11" t="str">
        <f>IF(Tabla1[[#This Row],[ABC]]="C","A PEDIDO","STOCK")</f>
        <v>A PEDIDO</v>
      </c>
      <c r="Y519" s="11">
        <f>IF(Tabla1[[#This Row],[ABC]]="C",0,ROUNDUP(VLOOKUP(Tabla1[[#This Row],[ABC]],$F$11:$J$12,MATCH(Y$15,$F$10:$J$10,0),0)*Tabla1[[#This Row],[VENTA POR DÍA]],0))</f>
        <v>0</v>
      </c>
      <c r="Z519" s="11">
        <f>IF(Tabla1[[#This Row],[ABC]]="C",0,ROUNDUP(VLOOKUP(Tabla1[[#This Row],[ABC]],$F$11:$J$12,MATCH(Z$15,$F$10:$J$10,0),0)*Tabla1[[#This Row],[VENTA POR DÍA]],0))</f>
        <v>0</v>
      </c>
    </row>
    <row r="520" spans="2:26" x14ac:dyDescent="0.2">
      <c r="B520" s="2">
        <v>366745</v>
      </c>
      <c r="C520" s="2" t="s">
        <v>712</v>
      </c>
      <c r="D520" s="2" t="s">
        <v>21</v>
      </c>
      <c r="E520" s="3" t="s">
        <v>6</v>
      </c>
      <c r="F520" s="16">
        <f t="shared" ca="1" si="59"/>
        <v>47</v>
      </c>
      <c r="G520" s="17">
        <f t="shared" ca="1" si="60"/>
        <v>4</v>
      </c>
      <c r="H520" s="36" t="str">
        <f>IFERROR(VLOOKUP(Tabla1[[#This Row],[COD PRODUCTO]],Tabla13[#All],9,0),"C")</f>
        <v>C</v>
      </c>
      <c r="I520" s="11">
        <f t="shared" ca="1" si="66"/>
        <v>264</v>
      </c>
      <c r="J520" s="11">
        <f t="shared" ca="1" si="66"/>
        <v>647</v>
      </c>
      <c r="K520" s="11">
        <f t="shared" ca="1" si="66"/>
        <v>543</v>
      </c>
      <c r="L520" s="11">
        <f t="shared" ca="1" si="66"/>
        <v>278</v>
      </c>
      <c r="M520" s="11">
        <f t="shared" ca="1" si="66"/>
        <v>410</v>
      </c>
      <c r="N520" s="11">
        <f t="shared" ca="1" si="66"/>
        <v>758</v>
      </c>
      <c r="O520" s="11">
        <f t="shared" ca="1" si="66"/>
        <v>876</v>
      </c>
      <c r="P520" s="11">
        <f t="shared" ca="1" si="66"/>
        <v>799</v>
      </c>
      <c r="Q520" s="11">
        <f t="shared" ca="1" si="66"/>
        <v>41</v>
      </c>
      <c r="R520" s="11">
        <f t="shared" ca="1" si="66"/>
        <v>569</v>
      </c>
      <c r="S520" s="11">
        <f t="shared" ca="1" si="66"/>
        <v>178</v>
      </c>
      <c r="T520" s="11">
        <f t="shared" ca="1" si="66"/>
        <v>989</v>
      </c>
      <c r="U520" s="11">
        <f ca="1">IF($B$9=1,AVERAGE(Tabla1[[#This Row],[OCT]:[DIC]]),IF($B$9=2,AVERAGE(Tabla1[[#This Row],[JUL]:[DIC]]),AVERAGE(Tabla1[[#This Row],[ENE]:[DIC]])))</f>
        <v>578.66666666666663</v>
      </c>
      <c r="V520" s="11">
        <f ca="1">+Tabla1[[#This Row],[PROMEDIO VENTA (UNDS)]]/30</f>
        <v>19.288888888888888</v>
      </c>
      <c r="W520" s="11">
        <f ca="1">+Tabla1[[#This Row],[VENTA POR DÍA]]*Tabla1[[#This Row],[LEAD TIME (Días)]]</f>
        <v>77.155555555555551</v>
      </c>
      <c r="X520" s="11" t="str">
        <f>IF(Tabla1[[#This Row],[ABC]]="C","A PEDIDO","STOCK")</f>
        <v>A PEDIDO</v>
      </c>
      <c r="Y520" s="11">
        <f>IF(Tabla1[[#This Row],[ABC]]="C",0,ROUNDUP(VLOOKUP(Tabla1[[#This Row],[ABC]],$F$11:$J$12,MATCH(Y$15,$F$10:$J$10,0),0)*Tabla1[[#This Row],[VENTA POR DÍA]],0))</f>
        <v>0</v>
      </c>
      <c r="Z520" s="11">
        <f>IF(Tabla1[[#This Row],[ABC]]="C",0,ROUNDUP(VLOOKUP(Tabla1[[#This Row],[ABC]],$F$11:$J$12,MATCH(Z$15,$F$10:$J$10,0),0)*Tabla1[[#This Row],[VENTA POR DÍA]],0))</f>
        <v>0</v>
      </c>
    </row>
    <row r="521" spans="2:26" x14ac:dyDescent="0.2">
      <c r="B521" s="2">
        <v>366784</v>
      </c>
      <c r="C521" s="2" t="s">
        <v>720</v>
      </c>
      <c r="D521" s="2" t="s">
        <v>21</v>
      </c>
      <c r="E521" s="3" t="s">
        <v>6</v>
      </c>
      <c r="F521" s="16">
        <f t="shared" ca="1" si="59"/>
        <v>47</v>
      </c>
      <c r="G521" s="17">
        <f t="shared" ca="1" si="60"/>
        <v>15</v>
      </c>
      <c r="H521" s="36" t="str">
        <f>IFERROR(VLOOKUP(Tabla1[[#This Row],[COD PRODUCTO]],Tabla13[#All],9,0),"C")</f>
        <v>B</v>
      </c>
      <c r="I521" s="11">
        <f t="shared" ca="1" si="66"/>
        <v>818</v>
      </c>
      <c r="J521" s="11">
        <f t="shared" ca="1" si="66"/>
        <v>802</v>
      </c>
      <c r="K521" s="11">
        <f t="shared" ca="1" si="66"/>
        <v>-18</v>
      </c>
      <c r="L521" s="11">
        <f t="shared" ca="1" si="66"/>
        <v>481</v>
      </c>
      <c r="M521" s="11">
        <f t="shared" ca="1" si="66"/>
        <v>588</v>
      </c>
      <c r="N521" s="11">
        <f t="shared" ca="1" si="66"/>
        <v>377</v>
      </c>
      <c r="O521" s="11">
        <f t="shared" ca="1" si="66"/>
        <v>187</v>
      </c>
      <c r="P521" s="11">
        <f t="shared" ca="1" si="66"/>
        <v>-48</v>
      </c>
      <c r="Q521" s="11">
        <f t="shared" ca="1" si="66"/>
        <v>292</v>
      </c>
      <c r="R521" s="11">
        <f t="shared" ca="1" si="66"/>
        <v>-81</v>
      </c>
      <c r="S521" s="11">
        <f t="shared" ca="1" si="66"/>
        <v>284</v>
      </c>
      <c r="T521" s="11">
        <f t="shared" ca="1" si="66"/>
        <v>107</v>
      </c>
      <c r="U521" s="11">
        <f ca="1">IF($B$9=1,AVERAGE(Tabla1[[#This Row],[OCT]:[DIC]]),IF($B$9=2,AVERAGE(Tabla1[[#This Row],[JUL]:[DIC]]),AVERAGE(Tabla1[[#This Row],[ENE]:[DIC]])))</f>
        <v>103.33333333333333</v>
      </c>
      <c r="V521" s="11">
        <f ca="1">+Tabla1[[#This Row],[PROMEDIO VENTA (UNDS)]]/30</f>
        <v>3.4444444444444442</v>
      </c>
      <c r="W521" s="11">
        <f ca="1">+Tabla1[[#This Row],[VENTA POR DÍA]]*Tabla1[[#This Row],[LEAD TIME (Días)]]</f>
        <v>51.666666666666664</v>
      </c>
      <c r="X521" s="11" t="str">
        <f>IF(Tabla1[[#This Row],[ABC]]="C","A PEDIDO","STOCK")</f>
        <v>STOCK</v>
      </c>
      <c r="Y521" s="11">
        <f ca="1">IF(Tabla1[[#This Row],[ABC]]="C",0,ROUNDUP(VLOOKUP(Tabla1[[#This Row],[ABC]],$F$11:$J$12,MATCH(Y$15,$F$10:$J$10,0),0)*Tabla1[[#This Row],[VENTA POR DÍA]],0))</f>
        <v>33</v>
      </c>
      <c r="Z521" s="11">
        <f ca="1">IF(Tabla1[[#This Row],[ABC]]="C",0,ROUNDUP(VLOOKUP(Tabla1[[#This Row],[ABC]],$F$11:$J$12,MATCH(Z$15,$F$10:$J$10,0),0)*Tabla1[[#This Row],[VENTA POR DÍA]],0))</f>
        <v>79</v>
      </c>
    </row>
    <row r="522" spans="2:26" x14ac:dyDescent="0.2">
      <c r="B522" s="2">
        <v>366794</v>
      </c>
      <c r="C522" s="2" t="s">
        <v>74</v>
      </c>
      <c r="D522" s="2" t="s">
        <v>21</v>
      </c>
      <c r="E522" s="3" t="s">
        <v>6</v>
      </c>
      <c r="F522" s="16">
        <f t="shared" ca="1" si="59"/>
        <v>27</v>
      </c>
      <c r="G522" s="17">
        <f t="shared" ca="1" si="60"/>
        <v>7</v>
      </c>
      <c r="H522" s="36" t="str">
        <f>IFERROR(VLOOKUP(Tabla1[[#This Row],[COD PRODUCTO]],Tabla13[#All],9,0),"C")</f>
        <v>A</v>
      </c>
      <c r="I522" s="11">
        <f t="shared" ca="1" si="66"/>
        <v>522</v>
      </c>
      <c r="J522" s="11">
        <f t="shared" ca="1" si="66"/>
        <v>904</v>
      </c>
      <c r="K522" s="11">
        <f t="shared" ca="1" si="66"/>
        <v>492</v>
      </c>
      <c r="L522" s="11">
        <f t="shared" ca="1" si="66"/>
        <v>357</v>
      </c>
      <c r="M522" s="11">
        <f t="shared" ca="1" si="66"/>
        <v>221</v>
      </c>
      <c r="N522" s="11">
        <f t="shared" ca="1" si="66"/>
        <v>46</v>
      </c>
      <c r="O522" s="11">
        <f t="shared" ca="1" si="66"/>
        <v>97</v>
      </c>
      <c r="P522" s="11">
        <f t="shared" ca="1" si="66"/>
        <v>565</v>
      </c>
      <c r="Q522" s="11">
        <f t="shared" ca="1" si="66"/>
        <v>-41</v>
      </c>
      <c r="R522" s="11">
        <f t="shared" ca="1" si="66"/>
        <v>947</v>
      </c>
      <c r="S522" s="11">
        <f t="shared" ca="1" si="66"/>
        <v>9</v>
      </c>
      <c r="T522" s="11">
        <f t="shared" ca="1" si="66"/>
        <v>730</v>
      </c>
      <c r="U522" s="11">
        <f ca="1">IF($B$9=1,AVERAGE(Tabla1[[#This Row],[OCT]:[DIC]]),IF($B$9=2,AVERAGE(Tabla1[[#This Row],[JUL]:[DIC]]),AVERAGE(Tabla1[[#This Row],[ENE]:[DIC]])))</f>
        <v>562</v>
      </c>
      <c r="V522" s="11">
        <f ca="1">+Tabla1[[#This Row],[PROMEDIO VENTA (UNDS)]]/30</f>
        <v>18.733333333333334</v>
      </c>
      <c r="W522" s="11">
        <f ca="1">+Tabla1[[#This Row],[VENTA POR DÍA]]*Tabla1[[#This Row],[LEAD TIME (Días)]]</f>
        <v>131.13333333333333</v>
      </c>
      <c r="X522" s="11" t="str">
        <f>IF(Tabla1[[#This Row],[ABC]]="C","A PEDIDO","STOCK")</f>
        <v>STOCK</v>
      </c>
      <c r="Y522" s="11">
        <f ca="1">IF(Tabla1[[#This Row],[ABC]]="C",0,ROUNDUP(VLOOKUP(Tabla1[[#This Row],[ABC]],$F$11:$J$12,MATCH(Y$15,$F$10:$J$10,0),0)*Tabla1[[#This Row],[VENTA POR DÍA]],0))</f>
        <v>56</v>
      </c>
      <c r="Z522" s="11">
        <f ca="1">IF(Tabla1[[#This Row],[ABC]]="C",0,ROUNDUP(VLOOKUP(Tabla1[[#This Row],[ABC]],$F$11:$J$12,MATCH(Z$15,$F$10:$J$10,0),0)*Tabla1[[#This Row],[VENTA POR DÍA]],0))</f>
        <v>547</v>
      </c>
    </row>
    <row r="523" spans="2:26" x14ac:dyDescent="0.2">
      <c r="B523" s="2">
        <v>368042</v>
      </c>
      <c r="C523" s="2" t="s">
        <v>78</v>
      </c>
      <c r="D523" s="2" t="s">
        <v>21</v>
      </c>
      <c r="E523" s="3" t="s">
        <v>6</v>
      </c>
      <c r="F523" s="16">
        <f t="shared" ca="1" si="59"/>
        <v>26</v>
      </c>
      <c r="G523" s="17">
        <f t="shared" ca="1" si="60"/>
        <v>8</v>
      </c>
      <c r="H523" s="36" t="str">
        <f>IFERROR(VLOOKUP(Tabla1[[#This Row],[COD PRODUCTO]],Tabla13[#All],9,0),"C")</f>
        <v>A</v>
      </c>
      <c r="I523" s="11">
        <f t="shared" ca="1" si="66"/>
        <v>18</v>
      </c>
      <c r="J523" s="11">
        <f t="shared" ca="1" si="66"/>
        <v>147</v>
      </c>
      <c r="K523" s="11">
        <f t="shared" ca="1" si="66"/>
        <v>-97</v>
      </c>
      <c r="L523" s="11">
        <f t="shared" ca="1" si="66"/>
        <v>376</v>
      </c>
      <c r="M523" s="11">
        <f t="shared" ca="1" si="66"/>
        <v>126</v>
      </c>
      <c r="N523" s="11">
        <f t="shared" ca="1" si="66"/>
        <v>417</v>
      </c>
      <c r="O523" s="11">
        <f t="shared" ca="1" si="66"/>
        <v>973</v>
      </c>
      <c r="P523" s="11">
        <f t="shared" ca="1" si="66"/>
        <v>959</v>
      </c>
      <c r="Q523" s="11">
        <f t="shared" ca="1" si="66"/>
        <v>123</v>
      </c>
      <c r="R523" s="11">
        <f t="shared" ca="1" si="66"/>
        <v>714</v>
      </c>
      <c r="S523" s="11">
        <f t="shared" ca="1" si="66"/>
        <v>-100</v>
      </c>
      <c r="T523" s="11">
        <f t="shared" ca="1" si="66"/>
        <v>14</v>
      </c>
      <c r="U523" s="11">
        <f ca="1">IF($B$9=1,AVERAGE(Tabla1[[#This Row],[OCT]:[DIC]]),IF($B$9=2,AVERAGE(Tabla1[[#This Row],[JUL]:[DIC]]),AVERAGE(Tabla1[[#This Row],[ENE]:[DIC]])))</f>
        <v>209.33333333333334</v>
      </c>
      <c r="V523" s="11">
        <f ca="1">+Tabla1[[#This Row],[PROMEDIO VENTA (UNDS)]]/30</f>
        <v>6.9777777777777779</v>
      </c>
      <c r="W523" s="11">
        <f ca="1">+Tabla1[[#This Row],[VENTA POR DÍA]]*Tabla1[[#This Row],[LEAD TIME (Días)]]</f>
        <v>55.822222222222223</v>
      </c>
      <c r="X523" s="11" t="str">
        <f>IF(Tabla1[[#This Row],[ABC]]="C","A PEDIDO","STOCK")</f>
        <v>STOCK</v>
      </c>
      <c r="Y523" s="11">
        <f ca="1">IF(Tabla1[[#This Row],[ABC]]="C",0,ROUNDUP(VLOOKUP(Tabla1[[#This Row],[ABC]],$F$11:$J$12,MATCH(Y$15,$F$10:$J$10,0),0)*Tabla1[[#This Row],[VENTA POR DÍA]],0))</f>
        <v>21</v>
      </c>
      <c r="Z523" s="11">
        <f ca="1">IF(Tabla1[[#This Row],[ABC]]="C",0,ROUNDUP(VLOOKUP(Tabla1[[#This Row],[ABC]],$F$11:$J$12,MATCH(Z$15,$F$10:$J$10,0),0)*Tabla1[[#This Row],[VENTA POR DÍA]],0))</f>
        <v>204</v>
      </c>
    </row>
    <row r="524" spans="2:26" x14ac:dyDescent="0.2">
      <c r="B524" s="2">
        <v>366795</v>
      </c>
      <c r="C524" s="2" t="s">
        <v>156</v>
      </c>
      <c r="D524" s="2" t="s">
        <v>21</v>
      </c>
      <c r="E524" s="3" t="s">
        <v>6</v>
      </c>
      <c r="F524" s="16">
        <f t="shared" ca="1" si="59"/>
        <v>39</v>
      </c>
      <c r="G524" s="17">
        <f t="shared" ca="1" si="60"/>
        <v>29</v>
      </c>
      <c r="H524" s="36" t="str">
        <f>IFERROR(VLOOKUP(Tabla1[[#This Row],[COD PRODUCTO]],Tabla13[#All],9,0),"C")</f>
        <v>A</v>
      </c>
      <c r="I524" s="11">
        <f t="shared" ca="1" si="66"/>
        <v>708</v>
      </c>
      <c r="J524" s="11">
        <f t="shared" ca="1" si="66"/>
        <v>342</v>
      </c>
      <c r="K524" s="11">
        <f t="shared" ca="1" si="66"/>
        <v>903</v>
      </c>
      <c r="L524" s="11">
        <f t="shared" ca="1" si="66"/>
        <v>688</v>
      </c>
      <c r="M524" s="11">
        <f t="shared" ca="1" si="66"/>
        <v>934</v>
      </c>
      <c r="N524" s="11">
        <f t="shared" ca="1" si="66"/>
        <v>-30</v>
      </c>
      <c r="O524" s="11">
        <f t="shared" ca="1" si="66"/>
        <v>566</v>
      </c>
      <c r="P524" s="11">
        <f t="shared" ca="1" si="66"/>
        <v>660</v>
      </c>
      <c r="Q524" s="11">
        <f t="shared" ca="1" si="66"/>
        <v>889</v>
      </c>
      <c r="R524" s="11">
        <f t="shared" ca="1" si="66"/>
        <v>839</v>
      </c>
      <c r="S524" s="11">
        <f t="shared" ca="1" si="66"/>
        <v>57</v>
      </c>
      <c r="T524" s="11">
        <f t="shared" ca="1" si="66"/>
        <v>290</v>
      </c>
      <c r="U524" s="11">
        <f ca="1">IF($B$9=1,AVERAGE(Tabla1[[#This Row],[OCT]:[DIC]]),IF($B$9=2,AVERAGE(Tabla1[[#This Row],[JUL]:[DIC]]),AVERAGE(Tabla1[[#This Row],[ENE]:[DIC]])))</f>
        <v>395.33333333333331</v>
      </c>
      <c r="V524" s="11">
        <f ca="1">+Tabla1[[#This Row],[PROMEDIO VENTA (UNDS)]]/30</f>
        <v>13.177777777777777</v>
      </c>
      <c r="W524" s="11">
        <f ca="1">+Tabla1[[#This Row],[VENTA POR DÍA]]*Tabla1[[#This Row],[LEAD TIME (Días)]]</f>
        <v>382.15555555555557</v>
      </c>
      <c r="X524" s="11" t="str">
        <f>IF(Tabla1[[#This Row],[ABC]]="C","A PEDIDO","STOCK")</f>
        <v>STOCK</v>
      </c>
      <c r="Y524" s="11">
        <f ca="1">IF(Tabla1[[#This Row],[ABC]]="C",0,ROUNDUP(VLOOKUP(Tabla1[[#This Row],[ABC]],$F$11:$J$12,MATCH(Y$15,$F$10:$J$10,0),0)*Tabla1[[#This Row],[VENTA POR DÍA]],0))</f>
        <v>40</v>
      </c>
      <c r="Z524" s="11">
        <f ca="1">IF(Tabla1[[#This Row],[ABC]]="C",0,ROUNDUP(VLOOKUP(Tabla1[[#This Row],[ABC]],$F$11:$J$12,MATCH(Z$15,$F$10:$J$10,0),0)*Tabla1[[#This Row],[VENTA POR DÍA]],0))</f>
        <v>385</v>
      </c>
    </row>
    <row r="525" spans="2:26" x14ac:dyDescent="0.2">
      <c r="B525" s="2">
        <v>348615</v>
      </c>
      <c r="C525" s="2" t="s">
        <v>729</v>
      </c>
      <c r="D525" s="2" t="s">
        <v>21</v>
      </c>
      <c r="E525" s="3" t="s">
        <v>6</v>
      </c>
      <c r="F525" s="16">
        <f t="shared" ca="1" si="59"/>
        <v>35</v>
      </c>
      <c r="G525" s="17">
        <f t="shared" ca="1" si="60"/>
        <v>3</v>
      </c>
      <c r="H525" s="36" t="str">
        <f>IFERROR(VLOOKUP(Tabla1[[#This Row],[COD PRODUCTO]],Tabla13[#All],9,0),"C")</f>
        <v>C</v>
      </c>
      <c r="I525" s="11">
        <f t="shared" ca="1" si="66"/>
        <v>904</v>
      </c>
      <c r="J525" s="11">
        <f t="shared" ca="1" si="66"/>
        <v>714</v>
      </c>
      <c r="K525" s="11">
        <f t="shared" ca="1" si="66"/>
        <v>904</v>
      </c>
      <c r="L525" s="11">
        <f t="shared" ca="1" si="66"/>
        <v>965</v>
      </c>
      <c r="M525" s="11">
        <f t="shared" ca="1" si="66"/>
        <v>104</v>
      </c>
      <c r="N525" s="11">
        <f t="shared" ca="1" si="66"/>
        <v>704</v>
      </c>
      <c r="O525" s="11">
        <f t="shared" ca="1" si="66"/>
        <v>79</v>
      </c>
      <c r="P525" s="11">
        <f t="shared" ca="1" si="66"/>
        <v>472</v>
      </c>
      <c r="Q525" s="11">
        <f t="shared" ca="1" si="66"/>
        <v>710</v>
      </c>
      <c r="R525" s="11">
        <f t="shared" ca="1" si="66"/>
        <v>245</v>
      </c>
      <c r="S525" s="11">
        <f t="shared" ca="1" si="66"/>
        <v>663</v>
      </c>
      <c r="T525" s="11">
        <f t="shared" ca="1" si="66"/>
        <v>-1</v>
      </c>
      <c r="U525" s="11">
        <f ca="1">IF($B$9=1,AVERAGE(Tabla1[[#This Row],[OCT]:[DIC]]),IF($B$9=2,AVERAGE(Tabla1[[#This Row],[JUL]:[DIC]]),AVERAGE(Tabla1[[#This Row],[ENE]:[DIC]])))</f>
        <v>302.33333333333331</v>
      </c>
      <c r="V525" s="11">
        <f ca="1">+Tabla1[[#This Row],[PROMEDIO VENTA (UNDS)]]/30</f>
        <v>10.077777777777778</v>
      </c>
      <c r="W525" s="11">
        <f ca="1">+Tabla1[[#This Row],[VENTA POR DÍA]]*Tabla1[[#This Row],[LEAD TIME (Días)]]</f>
        <v>30.233333333333334</v>
      </c>
      <c r="X525" s="11" t="str">
        <f>IF(Tabla1[[#This Row],[ABC]]="C","A PEDIDO","STOCK")</f>
        <v>A PEDIDO</v>
      </c>
      <c r="Y525" s="11">
        <f>IF(Tabla1[[#This Row],[ABC]]="C",0,ROUNDUP(VLOOKUP(Tabla1[[#This Row],[ABC]],$F$11:$J$12,MATCH(Y$15,$F$10:$J$10,0),0)*Tabla1[[#This Row],[VENTA POR DÍA]],0))</f>
        <v>0</v>
      </c>
      <c r="Z525" s="11">
        <f>IF(Tabla1[[#This Row],[ABC]]="C",0,ROUNDUP(VLOOKUP(Tabla1[[#This Row],[ABC]],$F$11:$J$12,MATCH(Z$15,$F$10:$J$10,0),0)*Tabla1[[#This Row],[VENTA POR DÍA]],0))</f>
        <v>0</v>
      </c>
    </row>
    <row r="526" spans="2:26" x14ac:dyDescent="0.2">
      <c r="B526" s="2">
        <v>348613</v>
      </c>
      <c r="C526" s="2" t="s">
        <v>742</v>
      </c>
      <c r="D526" s="2" t="s">
        <v>21</v>
      </c>
      <c r="E526" s="3" t="s">
        <v>6</v>
      </c>
      <c r="F526" s="16">
        <f t="shared" ca="1" si="59"/>
        <v>10</v>
      </c>
      <c r="G526" s="17">
        <f t="shared" ca="1" si="60"/>
        <v>22</v>
      </c>
      <c r="H526" s="36" t="str">
        <f>IFERROR(VLOOKUP(Tabla1[[#This Row],[COD PRODUCTO]],Tabla13[#All],9,0),"C")</f>
        <v>B</v>
      </c>
      <c r="I526" s="11">
        <f t="shared" ref="I526:T535" ca="1" si="67">RANDBETWEEN(-100,1000)</f>
        <v>286</v>
      </c>
      <c r="J526" s="11">
        <f t="shared" ca="1" si="67"/>
        <v>354</v>
      </c>
      <c r="K526" s="11">
        <f t="shared" ca="1" si="67"/>
        <v>459</v>
      </c>
      <c r="L526" s="11">
        <f t="shared" ca="1" si="67"/>
        <v>218</v>
      </c>
      <c r="M526" s="11">
        <f t="shared" ca="1" si="67"/>
        <v>928</v>
      </c>
      <c r="N526" s="11">
        <f t="shared" ca="1" si="67"/>
        <v>462</v>
      </c>
      <c r="O526" s="11">
        <f t="shared" ca="1" si="67"/>
        <v>391</v>
      </c>
      <c r="P526" s="11">
        <f t="shared" ca="1" si="67"/>
        <v>663</v>
      </c>
      <c r="Q526" s="11">
        <f t="shared" ca="1" si="67"/>
        <v>900</v>
      </c>
      <c r="R526" s="11">
        <f t="shared" ca="1" si="67"/>
        <v>579</v>
      </c>
      <c r="S526" s="11">
        <f t="shared" ca="1" si="67"/>
        <v>100</v>
      </c>
      <c r="T526" s="11">
        <f t="shared" ca="1" si="67"/>
        <v>649</v>
      </c>
      <c r="U526" s="11">
        <f ca="1">IF($B$9=1,AVERAGE(Tabla1[[#This Row],[OCT]:[DIC]]),IF($B$9=2,AVERAGE(Tabla1[[#This Row],[JUL]:[DIC]]),AVERAGE(Tabla1[[#This Row],[ENE]:[DIC]])))</f>
        <v>442.66666666666669</v>
      </c>
      <c r="V526" s="11">
        <f ca="1">+Tabla1[[#This Row],[PROMEDIO VENTA (UNDS)]]/30</f>
        <v>14.755555555555556</v>
      </c>
      <c r="W526" s="11">
        <f ca="1">+Tabla1[[#This Row],[VENTA POR DÍA]]*Tabla1[[#This Row],[LEAD TIME (Días)]]</f>
        <v>324.62222222222226</v>
      </c>
      <c r="X526" s="11" t="str">
        <f>IF(Tabla1[[#This Row],[ABC]]="C","A PEDIDO","STOCK")</f>
        <v>STOCK</v>
      </c>
      <c r="Y526" s="11">
        <f ca="1">IF(Tabla1[[#This Row],[ABC]]="C",0,ROUNDUP(VLOOKUP(Tabla1[[#This Row],[ABC]],$F$11:$J$12,MATCH(Y$15,$F$10:$J$10,0),0)*Tabla1[[#This Row],[VENTA POR DÍA]],0))</f>
        <v>139</v>
      </c>
      <c r="Z526" s="11">
        <f ca="1">IF(Tabla1[[#This Row],[ABC]]="C",0,ROUNDUP(VLOOKUP(Tabla1[[#This Row],[ABC]],$F$11:$J$12,MATCH(Z$15,$F$10:$J$10,0),0)*Tabla1[[#This Row],[VENTA POR DÍA]],0))</f>
        <v>337</v>
      </c>
    </row>
    <row r="527" spans="2:26" x14ac:dyDescent="0.2">
      <c r="B527" s="2">
        <v>348610</v>
      </c>
      <c r="C527" s="2" t="s">
        <v>743</v>
      </c>
      <c r="D527" s="2" t="s">
        <v>21</v>
      </c>
      <c r="E527" s="3" t="s">
        <v>6</v>
      </c>
      <c r="F527" s="16">
        <f t="shared" ca="1" si="59"/>
        <v>32</v>
      </c>
      <c r="G527" s="17">
        <f t="shared" ca="1" si="60"/>
        <v>20</v>
      </c>
      <c r="H527" s="36" t="str">
        <f>IFERROR(VLOOKUP(Tabla1[[#This Row],[COD PRODUCTO]],Tabla13[#All],9,0),"C")</f>
        <v>C</v>
      </c>
      <c r="I527" s="11">
        <f t="shared" ca="1" si="67"/>
        <v>663</v>
      </c>
      <c r="J527" s="11">
        <f t="shared" ca="1" si="67"/>
        <v>-87</v>
      </c>
      <c r="K527" s="11">
        <f t="shared" ca="1" si="67"/>
        <v>57</v>
      </c>
      <c r="L527" s="11">
        <f t="shared" ca="1" si="67"/>
        <v>-28</v>
      </c>
      <c r="M527" s="11">
        <f t="shared" ca="1" si="67"/>
        <v>824</v>
      </c>
      <c r="N527" s="11">
        <f t="shared" ca="1" si="67"/>
        <v>424</v>
      </c>
      <c r="O527" s="11">
        <f t="shared" ca="1" si="67"/>
        <v>921</v>
      </c>
      <c r="P527" s="11">
        <f t="shared" ca="1" si="67"/>
        <v>754</v>
      </c>
      <c r="Q527" s="11">
        <f t="shared" ca="1" si="67"/>
        <v>733</v>
      </c>
      <c r="R527" s="11">
        <f t="shared" ca="1" si="67"/>
        <v>974</v>
      </c>
      <c r="S527" s="11">
        <f t="shared" ca="1" si="67"/>
        <v>906</v>
      </c>
      <c r="T527" s="11">
        <f t="shared" ca="1" si="67"/>
        <v>797</v>
      </c>
      <c r="U527" s="11">
        <f ca="1">IF($B$9=1,AVERAGE(Tabla1[[#This Row],[OCT]:[DIC]]),IF($B$9=2,AVERAGE(Tabla1[[#This Row],[JUL]:[DIC]]),AVERAGE(Tabla1[[#This Row],[ENE]:[DIC]])))</f>
        <v>892.33333333333337</v>
      </c>
      <c r="V527" s="11">
        <f ca="1">+Tabla1[[#This Row],[PROMEDIO VENTA (UNDS)]]/30</f>
        <v>29.744444444444447</v>
      </c>
      <c r="W527" s="11">
        <f ca="1">+Tabla1[[#This Row],[VENTA POR DÍA]]*Tabla1[[#This Row],[LEAD TIME (Días)]]</f>
        <v>594.88888888888891</v>
      </c>
      <c r="X527" s="11" t="str">
        <f>IF(Tabla1[[#This Row],[ABC]]="C","A PEDIDO","STOCK")</f>
        <v>A PEDIDO</v>
      </c>
      <c r="Y527" s="11">
        <f>IF(Tabla1[[#This Row],[ABC]]="C",0,ROUNDUP(VLOOKUP(Tabla1[[#This Row],[ABC]],$F$11:$J$12,MATCH(Y$15,$F$10:$J$10,0),0)*Tabla1[[#This Row],[VENTA POR DÍA]],0))</f>
        <v>0</v>
      </c>
      <c r="Z527" s="11">
        <f>IF(Tabla1[[#This Row],[ABC]]="C",0,ROUNDUP(VLOOKUP(Tabla1[[#This Row],[ABC]],$F$11:$J$12,MATCH(Z$15,$F$10:$J$10,0),0)*Tabla1[[#This Row],[VENTA POR DÍA]],0))</f>
        <v>0</v>
      </c>
    </row>
    <row r="528" spans="2:26" x14ac:dyDescent="0.2">
      <c r="B528" s="2">
        <v>348612</v>
      </c>
      <c r="C528" s="2" t="s">
        <v>744</v>
      </c>
      <c r="D528" s="2" t="s">
        <v>21</v>
      </c>
      <c r="E528" s="3" t="s">
        <v>6</v>
      </c>
      <c r="F528" s="16">
        <f t="shared" ref="F528:F591" ca="1" si="68">RANDBETWEEN(5,50)</f>
        <v>45</v>
      </c>
      <c r="G528" s="17">
        <f t="shared" ref="G528:G591" ca="1" si="69">RANDBETWEEN(3,30)</f>
        <v>29</v>
      </c>
      <c r="H528" s="36" t="str">
        <f>IFERROR(VLOOKUP(Tabla1[[#This Row],[COD PRODUCTO]],Tabla13[#All],9,0),"C")</f>
        <v>B</v>
      </c>
      <c r="I528" s="11">
        <f t="shared" ca="1" si="67"/>
        <v>396</v>
      </c>
      <c r="J528" s="11">
        <f t="shared" ca="1" si="67"/>
        <v>645</v>
      </c>
      <c r="K528" s="11">
        <f t="shared" ca="1" si="67"/>
        <v>377</v>
      </c>
      <c r="L528" s="11">
        <f t="shared" ca="1" si="67"/>
        <v>-73</v>
      </c>
      <c r="M528" s="11">
        <f t="shared" ca="1" si="67"/>
        <v>936</v>
      </c>
      <c r="N528" s="11">
        <f t="shared" ca="1" si="67"/>
        <v>858</v>
      </c>
      <c r="O528" s="11">
        <f t="shared" ca="1" si="67"/>
        <v>20</v>
      </c>
      <c r="P528" s="11">
        <f t="shared" ca="1" si="67"/>
        <v>38</v>
      </c>
      <c r="Q528" s="11">
        <f t="shared" ca="1" si="67"/>
        <v>68</v>
      </c>
      <c r="R528" s="11">
        <f t="shared" ca="1" si="67"/>
        <v>939</v>
      </c>
      <c r="S528" s="11">
        <f t="shared" ca="1" si="67"/>
        <v>78</v>
      </c>
      <c r="T528" s="11">
        <f t="shared" ca="1" si="67"/>
        <v>941</v>
      </c>
      <c r="U528" s="11">
        <f ca="1">IF($B$9=1,AVERAGE(Tabla1[[#This Row],[OCT]:[DIC]]),IF($B$9=2,AVERAGE(Tabla1[[#This Row],[JUL]:[DIC]]),AVERAGE(Tabla1[[#This Row],[ENE]:[DIC]])))</f>
        <v>652.66666666666663</v>
      </c>
      <c r="V528" s="11">
        <f ca="1">+Tabla1[[#This Row],[PROMEDIO VENTA (UNDS)]]/30</f>
        <v>21.755555555555553</v>
      </c>
      <c r="W528" s="11">
        <f ca="1">+Tabla1[[#This Row],[VENTA POR DÍA]]*Tabla1[[#This Row],[LEAD TIME (Días)]]</f>
        <v>630.91111111111104</v>
      </c>
      <c r="X528" s="11" t="str">
        <f>IF(Tabla1[[#This Row],[ABC]]="C","A PEDIDO","STOCK")</f>
        <v>STOCK</v>
      </c>
      <c r="Y528" s="11">
        <f ca="1">IF(Tabla1[[#This Row],[ABC]]="C",0,ROUNDUP(VLOOKUP(Tabla1[[#This Row],[ABC]],$F$11:$J$12,MATCH(Y$15,$F$10:$J$10,0),0)*Tabla1[[#This Row],[VENTA POR DÍA]],0))</f>
        <v>204</v>
      </c>
      <c r="Z528" s="11">
        <f ca="1">IF(Tabla1[[#This Row],[ABC]]="C",0,ROUNDUP(VLOOKUP(Tabla1[[#This Row],[ABC]],$F$11:$J$12,MATCH(Z$15,$F$10:$J$10,0),0)*Tabla1[[#This Row],[VENTA POR DÍA]],0))</f>
        <v>496</v>
      </c>
    </row>
    <row r="529" spans="2:26" x14ac:dyDescent="0.2">
      <c r="B529" s="2">
        <v>366801</v>
      </c>
      <c r="C529" s="2" t="s">
        <v>157</v>
      </c>
      <c r="D529" s="2" t="s">
        <v>21</v>
      </c>
      <c r="E529" s="3" t="s">
        <v>6</v>
      </c>
      <c r="F529" s="16">
        <f t="shared" ca="1" si="68"/>
        <v>46</v>
      </c>
      <c r="G529" s="17">
        <f t="shared" ca="1" si="69"/>
        <v>28</v>
      </c>
      <c r="H529" s="36" t="str">
        <f>IFERROR(VLOOKUP(Tabla1[[#This Row],[COD PRODUCTO]],Tabla13[#All],9,0),"C")</f>
        <v>B</v>
      </c>
      <c r="I529" s="11">
        <f t="shared" ca="1" si="67"/>
        <v>-28</v>
      </c>
      <c r="J529" s="11">
        <f t="shared" ca="1" si="67"/>
        <v>156</v>
      </c>
      <c r="K529" s="11">
        <f t="shared" ca="1" si="67"/>
        <v>672</v>
      </c>
      <c r="L529" s="11">
        <f t="shared" ca="1" si="67"/>
        <v>322</v>
      </c>
      <c r="M529" s="11">
        <f t="shared" ca="1" si="67"/>
        <v>938</v>
      </c>
      <c r="N529" s="11">
        <f t="shared" ca="1" si="67"/>
        <v>340</v>
      </c>
      <c r="O529" s="11">
        <f t="shared" ca="1" si="67"/>
        <v>254</v>
      </c>
      <c r="P529" s="11">
        <f t="shared" ca="1" si="67"/>
        <v>412</v>
      </c>
      <c r="Q529" s="11">
        <f t="shared" ca="1" si="67"/>
        <v>132</v>
      </c>
      <c r="R529" s="11">
        <f t="shared" ca="1" si="67"/>
        <v>221</v>
      </c>
      <c r="S529" s="11">
        <f t="shared" ca="1" si="67"/>
        <v>314</v>
      </c>
      <c r="T529" s="11">
        <f t="shared" ca="1" si="67"/>
        <v>804</v>
      </c>
      <c r="U529" s="11">
        <f ca="1">IF($B$9=1,AVERAGE(Tabla1[[#This Row],[OCT]:[DIC]]),IF($B$9=2,AVERAGE(Tabla1[[#This Row],[JUL]:[DIC]]),AVERAGE(Tabla1[[#This Row],[ENE]:[DIC]])))</f>
        <v>446.33333333333331</v>
      </c>
      <c r="V529" s="11">
        <f ca="1">+Tabla1[[#This Row],[PROMEDIO VENTA (UNDS)]]/30</f>
        <v>14.877777777777776</v>
      </c>
      <c r="W529" s="11">
        <f ca="1">+Tabla1[[#This Row],[VENTA POR DÍA]]*Tabla1[[#This Row],[LEAD TIME (Días)]]</f>
        <v>416.57777777777773</v>
      </c>
      <c r="X529" s="11" t="str">
        <f>IF(Tabla1[[#This Row],[ABC]]="C","A PEDIDO","STOCK")</f>
        <v>STOCK</v>
      </c>
      <c r="Y529" s="11">
        <f ca="1">IF(Tabla1[[#This Row],[ABC]]="C",0,ROUNDUP(VLOOKUP(Tabla1[[#This Row],[ABC]],$F$11:$J$12,MATCH(Y$15,$F$10:$J$10,0),0)*Tabla1[[#This Row],[VENTA POR DÍA]],0))</f>
        <v>140</v>
      </c>
      <c r="Z529" s="11">
        <f ca="1">IF(Tabla1[[#This Row],[ABC]]="C",0,ROUNDUP(VLOOKUP(Tabla1[[#This Row],[ABC]],$F$11:$J$12,MATCH(Z$15,$F$10:$J$10,0),0)*Tabla1[[#This Row],[VENTA POR DÍA]],0))</f>
        <v>339</v>
      </c>
    </row>
    <row r="530" spans="2:26" x14ac:dyDescent="0.2">
      <c r="B530" s="2">
        <v>347628</v>
      </c>
      <c r="C530" s="2" t="s">
        <v>44</v>
      </c>
      <c r="D530" s="2" t="s">
        <v>45</v>
      </c>
      <c r="E530" s="3" t="s">
        <v>6</v>
      </c>
      <c r="F530" s="16">
        <f t="shared" ca="1" si="68"/>
        <v>28</v>
      </c>
      <c r="G530" s="17">
        <f t="shared" ca="1" si="69"/>
        <v>24</v>
      </c>
      <c r="H530" s="36" t="str">
        <f>IFERROR(VLOOKUP(Tabla1[[#This Row],[COD PRODUCTO]],Tabla13[#All],9,0),"C")</f>
        <v>A</v>
      </c>
      <c r="I530" s="11">
        <f t="shared" ca="1" si="67"/>
        <v>856</v>
      </c>
      <c r="J530" s="11">
        <f t="shared" ca="1" si="67"/>
        <v>837</v>
      </c>
      <c r="K530" s="11">
        <f t="shared" ca="1" si="67"/>
        <v>-6</v>
      </c>
      <c r="L530" s="11">
        <f t="shared" ca="1" si="67"/>
        <v>652</v>
      </c>
      <c r="M530" s="11">
        <f t="shared" ca="1" si="67"/>
        <v>195</v>
      </c>
      <c r="N530" s="11">
        <f t="shared" ca="1" si="67"/>
        <v>45</v>
      </c>
      <c r="O530" s="11">
        <f t="shared" ca="1" si="67"/>
        <v>558</v>
      </c>
      <c r="P530" s="11">
        <f t="shared" ca="1" si="67"/>
        <v>455</v>
      </c>
      <c r="Q530" s="11">
        <f t="shared" ca="1" si="67"/>
        <v>-97</v>
      </c>
      <c r="R530" s="11">
        <f t="shared" ca="1" si="67"/>
        <v>750</v>
      </c>
      <c r="S530" s="11">
        <f t="shared" ca="1" si="67"/>
        <v>-73</v>
      </c>
      <c r="T530" s="11">
        <f t="shared" ca="1" si="67"/>
        <v>97</v>
      </c>
      <c r="U530" s="11">
        <f ca="1">IF($B$9=1,AVERAGE(Tabla1[[#This Row],[OCT]:[DIC]]),IF($B$9=2,AVERAGE(Tabla1[[#This Row],[JUL]:[DIC]]),AVERAGE(Tabla1[[#This Row],[ENE]:[DIC]])))</f>
        <v>258</v>
      </c>
      <c r="V530" s="11">
        <f ca="1">+Tabla1[[#This Row],[PROMEDIO VENTA (UNDS)]]/30</f>
        <v>8.6</v>
      </c>
      <c r="W530" s="11">
        <f ca="1">+Tabla1[[#This Row],[VENTA POR DÍA]]*Tabla1[[#This Row],[LEAD TIME (Días)]]</f>
        <v>206.39999999999998</v>
      </c>
      <c r="X530" s="11" t="str">
        <f>IF(Tabla1[[#This Row],[ABC]]="C","A PEDIDO","STOCK")</f>
        <v>STOCK</v>
      </c>
      <c r="Y530" s="11">
        <f ca="1">IF(Tabla1[[#This Row],[ABC]]="C",0,ROUNDUP(VLOOKUP(Tabla1[[#This Row],[ABC]],$F$11:$J$12,MATCH(Y$15,$F$10:$J$10,0),0)*Tabla1[[#This Row],[VENTA POR DÍA]],0))</f>
        <v>26</v>
      </c>
      <c r="Z530" s="11">
        <f ca="1">IF(Tabla1[[#This Row],[ABC]]="C",0,ROUNDUP(VLOOKUP(Tabla1[[#This Row],[ABC]],$F$11:$J$12,MATCH(Z$15,$F$10:$J$10,0),0)*Tabla1[[#This Row],[VENTA POR DÍA]],0))</f>
        <v>251</v>
      </c>
    </row>
    <row r="531" spans="2:26" x14ac:dyDescent="0.2">
      <c r="B531" s="2">
        <v>347631</v>
      </c>
      <c r="C531" s="2" t="s">
        <v>46</v>
      </c>
      <c r="D531" s="2" t="s">
        <v>45</v>
      </c>
      <c r="E531" s="3" t="s">
        <v>6</v>
      </c>
      <c r="F531" s="16">
        <f t="shared" ca="1" si="68"/>
        <v>20</v>
      </c>
      <c r="G531" s="17">
        <f t="shared" ca="1" si="69"/>
        <v>5</v>
      </c>
      <c r="H531" s="36" t="str">
        <f>IFERROR(VLOOKUP(Tabla1[[#This Row],[COD PRODUCTO]],Tabla13[#All],9,0),"C")</f>
        <v>C</v>
      </c>
      <c r="I531" s="11">
        <f t="shared" ca="1" si="67"/>
        <v>681</v>
      </c>
      <c r="J531" s="11">
        <f t="shared" ca="1" si="67"/>
        <v>675</v>
      </c>
      <c r="K531" s="11">
        <f t="shared" ca="1" si="67"/>
        <v>431</v>
      </c>
      <c r="L531" s="11">
        <f t="shared" ca="1" si="67"/>
        <v>968</v>
      </c>
      <c r="M531" s="11">
        <f t="shared" ca="1" si="67"/>
        <v>189</v>
      </c>
      <c r="N531" s="11">
        <f t="shared" ca="1" si="67"/>
        <v>638</v>
      </c>
      <c r="O531" s="11">
        <f t="shared" ca="1" si="67"/>
        <v>977</v>
      </c>
      <c r="P531" s="11">
        <f t="shared" ca="1" si="67"/>
        <v>25</v>
      </c>
      <c r="Q531" s="11">
        <f t="shared" ca="1" si="67"/>
        <v>795</v>
      </c>
      <c r="R531" s="11">
        <f t="shared" ca="1" si="67"/>
        <v>955</v>
      </c>
      <c r="S531" s="11">
        <f t="shared" ca="1" si="67"/>
        <v>754</v>
      </c>
      <c r="T531" s="11">
        <f t="shared" ca="1" si="67"/>
        <v>803</v>
      </c>
      <c r="U531" s="11">
        <f ca="1">IF($B$9=1,AVERAGE(Tabla1[[#This Row],[OCT]:[DIC]]),IF($B$9=2,AVERAGE(Tabla1[[#This Row],[JUL]:[DIC]]),AVERAGE(Tabla1[[#This Row],[ENE]:[DIC]])))</f>
        <v>837.33333333333337</v>
      </c>
      <c r="V531" s="11">
        <f ca="1">+Tabla1[[#This Row],[PROMEDIO VENTA (UNDS)]]/30</f>
        <v>27.911111111111111</v>
      </c>
      <c r="W531" s="11">
        <f ca="1">+Tabla1[[#This Row],[VENTA POR DÍA]]*Tabla1[[#This Row],[LEAD TIME (Días)]]</f>
        <v>139.55555555555554</v>
      </c>
      <c r="X531" s="11" t="str">
        <f>IF(Tabla1[[#This Row],[ABC]]="C","A PEDIDO","STOCK")</f>
        <v>A PEDIDO</v>
      </c>
      <c r="Y531" s="11">
        <f>IF(Tabla1[[#This Row],[ABC]]="C",0,ROUNDUP(VLOOKUP(Tabla1[[#This Row],[ABC]],$F$11:$J$12,MATCH(Y$15,$F$10:$J$10,0),0)*Tabla1[[#This Row],[VENTA POR DÍA]],0))</f>
        <v>0</v>
      </c>
      <c r="Z531" s="11">
        <f>IF(Tabla1[[#This Row],[ABC]]="C",0,ROUNDUP(VLOOKUP(Tabla1[[#This Row],[ABC]],$F$11:$J$12,MATCH(Z$15,$F$10:$J$10,0),0)*Tabla1[[#This Row],[VENTA POR DÍA]],0))</f>
        <v>0</v>
      </c>
    </row>
    <row r="532" spans="2:26" x14ac:dyDescent="0.2">
      <c r="B532" s="2">
        <v>347652</v>
      </c>
      <c r="C532" s="2" t="s">
        <v>47</v>
      </c>
      <c r="D532" s="2" t="s">
        <v>45</v>
      </c>
      <c r="E532" s="3" t="s">
        <v>6</v>
      </c>
      <c r="F532" s="16">
        <f t="shared" ca="1" si="68"/>
        <v>16</v>
      </c>
      <c r="G532" s="17">
        <f t="shared" ca="1" si="69"/>
        <v>19</v>
      </c>
      <c r="H532" s="36" t="str">
        <f>IFERROR(VLOOKUP(Tabla1[[#This Row],[COD PRODUCTO]],Tabla13[#All],9,0),"C")</f>
        <v>C</v>
      </c>
      <c r="I532" s="11">
        <f t="shared" ca="1" si="67"/>
        <v>-25</v>
      </c>
      <c r="J532" s="11">
        <f t="shared" ca="1" si="67"/>
        <v>313</v>
      </c>
      <c r="K532" s="11">
        <f t="shared" ca="1" si="67"/>
        <v>553</v>
      </c>
      <c r="L532" s="11">
        <f t="shared" ca="1" si="67"/>
        <v>822</v>
      </c>
      <c r="M532" s="11">
        <f t="shared" ca="1" si="67"/>
        <v>524</v>
      </c>
      <c r="N532" s="11">
        <f t="shared" ca="1" si="67"/>
        <v>897</v>
      </c>
      <c r="O532" s="11">
        <f t="shared" ca="1" si="67"/>
        <v>-10</v>
      </c>
      <c r="P532" s="11">
        <f t="shared" ca="1" si="67"/>
        <v>159</v>
      </c>
      <c r="Q532" s="11">
        <f t="shared" ca="1" si="67"/>
        <v>734</v>
      </c>
      <c r="R532" s="11">
        <f t="shared" ca="1" si="67"/>
        <v>105</v>
      </c>
      <c r="S532" s="11">
        <f t="shared" ca="1" si="67"/>
        <v>142</v>
      </c>
      <c r="T532" s="11">
        <f t="shared" ca="1" si="67"/>
        <v>38</v>
      </c>
      <c r="U532" s="11">
        <f ca="1">IF($B$9=1,AVERAGE(Tabla1[[#This Row],[OCT]:[DIC]]),IF($B$9=2,AVERAGE(Tabla1[[#This Row],[JUL]:[DIC]]),AVERAGE(Tabla1[[#This Row],[ENE]:[DIC]])))</f>
        <v>95</v>
      </c>
      <c r="V532" s="11">
        <f ca="1">+Tabla1[[#This Row],[PROMEDIO VENTA (UNDS)]]/30</f>
        <v>3.1666666666666665</v>
      </c>
      <c r="W532" s="11">
        <f ca="1">+Tabla1[[#This Row],[VENTA POR DÍA]]*Tabla1[[#This Row],[LEAD TIME (Días)]]</f>
        <v>60.166666666666664</v>
      </c>
      <c r="X532" s="11" t="str">
        <f>IF(Tabla1[[#This Row],[ABC]]="C","A PEDIDO","STOCK")</f>
        <v>A PEDIDO</v>
      </c>
      <c r="Y532" s="11">
        <f>IF(Tabla1[[#This Row],[ABC]]="C",0,ROUNDUP(VLOOKUP(Tabla1[[#This Row],[ABC]],$F$11:$J$12,MATCH(Y$15,$F$10:$J$10,0),0)*Tabla1[[#This Row],[VENTA POR DÍA]],0))</f>
        <v>0</v>
      </c>
      <c r="Z532" s="11">
        <f>IF(Tabla1[[#This Row],[ABC]]="C",0,ROUNDUP(VLOOKUP(Tabla1[[#This Row],[ABC]],$F$11:$J$12,MATCH(Z$15,$F$10:$J$10,0),0)*Tabla1[[#This Row],[VENTA POR DÍA]],0))</f>
        <v>0</v>
      </c>
    </row>
    <row r="533" spans="2:26" x14ac:dyDescent="0.2">
      <c r="B533" s="2">
        <v>347634</v>
      </c>
      <c r="C533" s="2" t="s">
        <v>48</v>
      </c>
      <c r="D533" s="2" t="s">
        <v>45</v>
      </c>
      <c r="E533" s="3" t="s">
        <v>6</v>
      </c>
      <c r="F533" s="16">
        <f t="shared" ca="1" si="68"/>
        <v>30</v>
      </c>
      <c r="G533" s="17">
        <f t="shared" ca="1" si="69"/>
        <v>5</v>
      </c>
      <c r="H533" s="36" t="str">
        <f>IFERROR(VLOOKUP(Tabla1[[#This Row],[COD PRODUCTO]],Tabla13[#All],9,0),"C")</f>
        <v>B</v>
      </c>
      <c r="I533" s="11">
        <f t="shared" ca="1" si="67"/>
        <v>114</v>
      </c>
      <c r="J533" s="11">
        <f t="shared" ca="1" si="67"/>
        <v>-13</v>
      </c>
      <c r="K533" s="11">
        <f t="shared" ca="1" si="67"/>
        <v>282</v>
      </c>
      <c r="L533" s="11">
        <f t="shared" ca="1" si="67"/>
        <v>599</v>
      </c>
      <c r="M533" s="11">
        <f t="shared" ca="1" si="67"/>
        <v>-97</v>
      </c>
      <c r="N533" s="11">
        <f t="shared" ca="1" si="67"/>
        <v>802</v>
      </c>
      <c r="O533" s="11">
        <f t="shared" ca="1" si="67"/>
        <v>771</v>
      </c>
      <c r="P533" s="11">
        <f t="shared" ca="1" si="67"/>
        <v>270</v>
      </c>
      <c r="Q533" s="11">
        <f t="shared" ca="1" si="67"/>
        <v>970</v>
      </c>
      <c r="R533" s="11">
        <f t="shared" ca="1" si="67"/>
        <v>663</v>
      </c>
      <c r="S533" s="11">
        <f t="shared" ca="1" si="67"/>
        <v>-73</v>
      </c>
      <c r="T533" s="11">
        <f t="shared" ca="1" si="67"/>
        <v>350</v>
      </c>
      <c r="U533" s="11">
        <f ca="1">IF($B$9=1,AVERAGE(Tabla1[[#This Row],[OCT]:[DIC]]),IF($B$9=2,AVERAGE(Tabla1[[#This Row],[JUL]:[DIC]]),AVERAGE(Tabla1[[#This Row],[ENE]:[DIC]])))</f>
        <v>313.33333333333331</v>
      </c>
      <c r="V533" s="11">
        <f ca="1">+Tabla1[[#This Row],[PROMEDIO VENTA (UNDS)]]/30</f>
        <v>10.444444444444445</v>
      </c>
      <c r="W533" s="11">
        <f ca="1">+Tabla1[[#This Row],[VENTA POR DÍA]]*Tabla1[[#This Row],[LEAD TIME (Días)]]</f>
        <v>52.222222222222221</v>
      </c>
      <c r="X533" s="11" t="str">
        <f>IF(Tabla1[[#This Row],[ABC]]="C","A PEDIDO","STOCK")</f>
        <v>STOCK</v>
      </c>
      <c r="Y533" s="11">
        <f ca="1">IF(Tabla1[[#This Row],[ABC]]="C",0,ROUNDUP(VLOOKUP(Tabla1[[#This Row],[ABC]],$F$11:$J$12,MATCH(Y$15,$F$10:$J$10,0),0)*Tabla1[[#This Row],[VENTA POR DÍA]],0))</f>
        <v>98</v>
      </c>
      <c r="Z533" s="11">
        <f ca="1">IF(Tabla1[[#This Row],[ABC]]="C",0,ROUNDUP(VLOOKUP(Tabla1[[#This Row],[ABC]],$F$11:$J$12,MATCH(Z$15,$F$10:$J$10,0),0)*Tabla1[[#This Row],[VENTA POR DÍA]],0))</f>
        <v>238</v>
      </c>
    </row>
    <row r="534" spans="2:26" x14ac:dyDescent="0.2">
      <c r="B534" s="2">
        <v>347678</v>
      </c>
      <c r="C534" s="2" t="s">
        <v>49</v>
      </c>
      <c r="D534" s="2" t="s">
        <v>45</v>
      </c>
      <c r="E534" s="3" t="s">
        <v>6</v>
      </c>
      <c r="F534" s="16">
        <f t="shared" ca="1" si="68"/>
        <v>7</v>
      </c>
      <c r="G534" s="17">
        <f t="shared" ca="1" si="69"/>
        <v>13</v>
      </c>
      <c r="H534" s="36" t="str">
        <f>IFERROR(VLOOKUP(Tabla1[[#This Row],[COD PRODUCTO]],Tabla13[#All],9,0),"C")</f>
        <v>C</v>
      </c>
      <c r="I534" s="11">
        <f t="shared" ca="1" si="67"/>
        <v>539</v>
      </c>
      <c r="J534" s="11">
        <f t="shared" ca="1" si="67"/>
        <v>435</v>
      </c>
      <c r="K534" s="11">
        <f t="shared" ca="1" si="67"/>
        <v>544</v>
      </c>
      <c r="L534" s="11">
        <f t="shared" ca="1" si="67"/>
        <v>783</v>
      </c>
      <c r="M534" s="11">
        <f t="shared" ca="1" si="67"/>
        <v>768</v>
      </c>
      <c r="N534" s="11">
        <f t="shared" ca="1" si="67"/>
        <v>46</v>
      </c>
      <c r="O534" s="11">
        <f t="shared" ca="1" si="67"/>
        <v>194</v>
      </c>
      <c r="P534" s="11">
        <f t="shared" ca="1" si="67"/>
        <v>2</v>
      </c>
      <c r="Q534" s="11">
        <f t="shared" ca="1" si="67"/>
        <v>-94</v>
      </c>
      <c r="R534" s="11">
        <f t="shared" ca="1" si="67"/>
        <v>688</v>
      </c>
      <c r="S534" s="11">
        <f t="shared" ca="1" si="67"/>
        <v>643</v>
      </c>
      <c r="T534" s="11">
        <f t="shared" ca="1" si="67"/>
        <v>662</v>
      </c>
      <c r="U534" s="11">
        <f ca="1">IF($B$9=1,AVERAGE(Tabla1[[#This Row],[OCT]:[DIC]]),IF($B$9=2,AVERAGE(Tabla1[[#This Row],[JUL]:[DIC]]),AVERAGE(Tabla1[[#This Row],[ENE]:[DIC]])))</f>
        <v>664.33333333333337</v>
      </c>
      <c r="V534" s="11">
        <f ca="1">+Tabla1[[#This Row],[PROMEDIO VENTA (UNDS)]]/30</f>
        <v>22.144444444444446</v>
      </c>
      <c r="W534" s="11">
        <f ca="1">+Tabla1[[#This Row],[VENTA POR DÍA]]*Tabla1[[#This Row],[LEAD TIME (Días)]]</f>
        <v>287.87777777777779</v>
      </c>
      <c r="X534" s="11" t="str">
        <f>IF(Tabla1[[#This Row],[ABC]]="C","A PEDIDO","STOCK")</f>
        <v>A PEDIDO</v>
      </c>
      <c r="Y534" s="11">
        <f>IF(Tabla1[[#This Row],[ABC]]="C",0,ROUNDUP(VLOOKUP(Tabla1[[#This Row],[ABC]],$F$11:$J$12,MATCH(Y$15,$F$10:$J$10,0),0)*Tabla1[[#This Row],[VENTA POR DÍA]],0))</f>
        <v>0</v>
      </c>
      <c r="Z534" s="11">
        <f>IF(Tabla1[[#This Row],[ABC]]="C",0,ROUNDUP(VLOOKUP(Tabla1[[#This Row],[ABC]],$F$11:$J$12,MATCH(Z$15,$F$10:$J$10,0),0)*Tabla1[[#This Row],[VENTA POR DÍA]],0))</f>
        <v>0</v>
      </c>
    </row>
    <row r="535" spans="2:26" x14ac:dyDescent="0.2">
      <c r="B535" s="2">
        <v>348489</v>
      </c>
      <c r="C535" s="2" t="s">
        <v>90</v>
      </c>
      <c r="D535" s="2" t="s">
        <v>45</v>
      </c>
      <c r="E535" s="3" t="s">
        <v>6</v>
      </c>
      <c r="F535" s="16">
        <f t="shared" ca="1" si="68"/>
        <v>49</v>
      </c>
      <c r="G535" s="17">
        <f t="shared" ca="1" si="69"/>
        <v>4</v>
      </c>
      <c r="H535" s="36" t="str">
        <f>IFERROR(VLOOKUP(Tabla1[[#This Row],[COD PRODUCTO]],Tabla13[#All],9,0),"C")</f>
        <v>B</v>
      </c>
      <c r="I535" s="11">
        <f t="shared" ca="1" si="67"/>
        <v>818</v>
      </c>
      <c r="J535" s="11">
        <f t="shared" ca="1" si="67"/>
        <v>949</v>
      </c>
      <c r="K535" s="11">
        <f t="shared" ca="1" si="67"/>
        <v>70</v>
      </c>
      <c r="L535" s="11">
        <f t="shared" ca="1" si="67"/>
        <v>838</v>
      </c>
      <c r="M535" s="11">
        <f t="shared" ca="1" si="67"/>
        <v>596</v>
      </c>
      <c r="N535" s="11">
        <f t="shared" ca="1" si="67"/>
        <v>84</v>
      </c>
      <c r="O535" s="11">
        <f t="shared" ca="1" si="67"/>
        <v>-69</v>
      </c>
      <c r="P535" s="11">
        <f t="shared" ca="1" si="67"/>
        <v>184</v>
      </c>
      <c r="Q535" s="11">
        <f t="shared" ca="1" si="67"/>
        <v>-64</v>
      </c>
      <c r="R535" s="11">
        <f t="shared" ca="1" si="67"/>
        <v>152</v>
      </c>
      <c r="S535" s="11">
        <f t="shared" ca="1" si="67"/>
        <v>28</v>
      </c>
      <c r="T535" s="11">
        <f t="shared" ca="1" si="67"/>
        <v>-76</v>
      </c>
      <c r="U535" s="11">
        <f ca="1">IF($B$9=1,AVERAGE(Tabla1[[#This Row],[OCT]:[DIC]]),IF($B$9=2,AVERAGE(Tabla1[[#This Row],[JUL]:[DIC]]),AVERAGE(Tabla1[[#This Row],[ENE]:[DIC]])))</f>
        <v>34.666666666666664</v>
      </c>
      <c r="V535" s="11">
        <f ca="1">+Tabla1[[#This Row],[PROMEDIO VENTA (UNDS)]]/30</f>
        <v>1.1555555555555554</v>
      </c>
      <c r="W535" s="11">
        <f ca="1">+Tabla1[[#This Row],[VENTA POR DÍA]]*Tabla1[[#This Row],[LEAD TIME (Días)]]</f>
        <v>4.6222222222222218</v>
      </c>
      <c r="X535" s="11" t="str">
        <f>IF(Tabla1[[#This Row],[ABC]]="C","A PEDIDO","STOCK")</f>
        <v>STOCK</v>
      </c>
      <c r="Y535" s="11">
        <f ca="1">IF(Tabla1[[#This Row],[ABC]]="C",0,ROUNDUP(VLOOKUP(Tabla1[[#This Row],[ABC]],$F$11:$J$12,MATCH(Y$15,$F$10:$J$10,0),0)*Tabla1[[#This Row],[VENTA POR DÍA]],0))</f>
        <v>11</v>
      </c>
      <c r="Z535" s="11">
        <f ca="1">IF(Tabla1[[#This Row],[ABC]]="C",0,ROUNDUP(VLOOKUP(Tabla1[[#This Row],[ABC]],$F$11:$J$12,MATCH(Z$15,$F$10:$J$10,0),0)*Tabla1[[#This Row],[VENTA POR DÍA]],0))</f>
        <v>27</v>
      </c>
    </row>
    <row r="536" spans="2:26" x14ac:dyDescent="0.2">
      <c r="B536" s="2">
        <v>347763</v>
      </c>
      <c r="C536" s="2" t="s">
        <v>98</v>
      </c>
      <c r="D536" s="2" t="s">
        <v>45</v>
      </c>
      <c r="E536" s="3" t="s">
        <v>6</v>
      </c>
      <c r="F536" s="16">
        <f t="shared" ca="1" si="68"/>
        <v>23</v>
      </c>
      <c r="G536" s="17">
        <f t="shared" ca="1" si="69"/>
        <v>29</v>
      </c>
      <c r="H536" s="36" t="str">
        <f>IFERROR(VLOOKUP(Tabla1[[#This Row],[COD PRODUCTO]],Tabla13[#All],9,0),"C")</f>
        <v>B</v>
      </c>
      <c r="I536" s="11">
        <f t="shared" ref="I536:T545" ca="1" si="70">RANDBETWEEN(-100,1000)</f>
        <v>770</v>
      </c>
      <c r="J536" s="11">
        <f t="shared" ca="1" si="70"/>
        <v>718</v>
      </c>
      <c r="K536" s="11">
        <f t="shared" ca="1" si="70"/>
        <v>691</v>
      </c>
      <c r="L536" s="11">
        <f t="shared" ca="1" si="70"/>
        <v>774</v>
      </c>
      <c r="M536" s="11">
        <f t="shared" ca="1" si="70"/>
        <v>680</v>
      </c>
      <c r="N536" s="11">
        <f t="shared" ca="1" si="70"/>
        <v>596</v>
      </c>
      <c r="O536" s="11">
        <f t="shared" ca="1" si="70"/>
        <v>630</v>
      </c>
      <c r="P536" s="11">
        <f t="shared" ca="1" si="70"/>
        <v>842</v>
      </c>
      <c r="Q536" s="11">
        <f t="shared" ca="1" si="70"/>
        <v>-94</v>
      </c>
      <c r="R536" s="11">
        <f t="shared" ca="1" si="70"/>
        <v>37</v>
      </c>
      <c r="S536" s="11">
        <f t="shared" ca="1" si="70"/>
        <v>481</v>
      </c>
      <c r="T536" s="11">
        <f t="shared" ca="1" si="70"/>
        <v>527</v>
      </c>
      <c r="U536" s="11">
        <f ca="1">IF($B$9=1,AVERAGE(Tabla1[[#This Row],[OCT]:[DIC]]),IF($B$9=2,AVERAGE(Tabla1[[#This Row],[JUL]:[DIC]]),AVERAGE(Tabla1[[#This Row],[ENE]:[DIC]])))</f>
        <v>348.33333333333331</v>
      </c>
      <c r="V536" s="11">
        <f ca="1">+Tabla1[[#This Row],[PROMEDIO VENTA (UNDS)]]/30</f>
        <v>11.611111111111111</v>
      </c>
      <c r="W536" s="11">
        <f ca="1">+Tabla1[[#This Row],[VENTA POR DÍA]]*Tabla1[[#This Row],[LEAD TIME (Días)]]</f>
        <v>336.72222222222223</v>
      </c>
      <c r="X536" s="11" t="str">
        <f>IF(Tabla1[[#This Row],[ABC]]="C","A PEDIDO","STOCK")</f>
        <v>STOCK</v>
      </c>
      <c r="Y536" s="11">
        <f ca="1">IF(Tabla1[[#This Row],[ABC]]="C",0,ROUNDUP(VLOOKUP(Tabla1[[#This Row],[ABC]],$F$11:$J$12,MATCH(Y$15,$F$10:$J$10,0),0)*Tabla1[[#This Row],[VENTA POR DÍA]],0))</f>
        <v>109</v>
      </c>
      <c r="Z536" s="11">
        <f ca="1">IF(Tabla1[[#This Row],[ABC]]="C",0,ROUNDUP(VLOOKUP(Tabla1[[#This Row],[ABC]],$F$11:$J$12,MATCH(Z$15,$F$10:$J$10,0),0)*Tabla1[[#This Row],[VENTA POR DÍA]],0))</f>
        <v>265</v>
      </c>
    </row>
    <row r="537" spans="2:26" x14ac:dyDescent="0.2">
      <c r="B537" s="2">
        <v>348638</v>
      </c>
      <c r="C537" s="2" t="s">
        <v>48</v>
      </c>
      <c r="D537" s="2" t="s">
        <v>45</v>
      </c>
      <c r="E537" s="3" t="s">
        <v>6</v>
      </c>
      <c r="F537" s="16">
        <f t="shared" ca="1" si="68"/>
        <v>9</v>
      </c>
      <c r="G537" s="17">
        <f t="shared" ca="1" si="69"/>
        <v>13</v>
      </c>
      <c r="H537" s="36" t="str">
        <f>IFERROR(VLOOKUP(Tabla1[[#This Row],[COD PRODUCTO]],Tabla13[#All],9,0),"C")</f>
        <v>B</v>
      </c>
      <c r="I537" s="11">
        <f t="shared" ca="1" si="70"/>
        <v>789</v>
      </c>
      <c r="J537" s="11">
        <f t="shared" ca="1" si="70"/>
        <v>801</v>
      </c>
      <c r="K537" s="11">
        <f t="shared" ca="1" si="70"/>
        <v>540</v>
      </c>
      <c r="L537" s="11">
        <f t="shared" ca="1" si="70"/>
        <v>65</v>
      </c>
      <c r="M537" s="11">
        <f t="shared" ca="1" si="70"/>
        <v>398</v>
      </c>
      <c r="N537" s="11">
        <f t="shared" ca="1" si="70"/>
        <v>519</v>
      </c>
      <c r="O537" s="11">
        <f t="shared" ca="1" si="70"/>
        <v>171</v>
      </c>
      <c r="P537" s="11">
        <f t="shared" ca="1" si="70"/>
        <v>317</v>
      </c>
      <c r="Q537" s="11">
        <f t="shared" ca="1" si="70"/>
        <v>564</v>
      </c>
      <c r="R537" s="11">
        <f t="shared" ca="1" si="70"/>
        <v>288</v>
      </c>
      <c r="S537" s="11">
        <f t="shared" ca="1" si="70"/>
        <v>595</v>
      </c>
      <c r="T537" s="11">
        <f t="shared" ca="1" si="70"/>
        <v>119</v>
      </c>
      <c r="U537" s="11">
        <f ca="1">IF($B$9=1,AVERAGE(Tabla1[[#This Row],[OCT]:[DIC]]),IF($B$9=2,AVERAGE(Tabla1[[#This Row],[JUL]:[DIC]]),AVERAGE(Tabla1[[#This Row],[ENE]:[DIC]])))</f>
        <v>334</v>
      </c>
      <c r="V537" s="11">
        <f ca="1">+Tabla1[[#This Row],[PROMEDIO VENTA (UNDS)]]/30</f>
        <v>11.133333333333333</v>
      </c>
      <c r="W537" s="11">
        <f ca="1">+Tabla1[[#This Row],[VENTA POR DÍA]]*Tabla1[[#This Row],[LEAD TIME (Días)]]</f>
        <v>144.73333333333332</v>
      </c>
      <c r="X537" s="11" t="str">
        <f>IF(Tabla1[[#This Row],[ABC]]="C","A PEDIDO","STOCK")</f>
        <v>STOCK</v>
      </c>
      <c r="Y537" s="11">
        <f ca="1">IF(Tabla1[[#This Row],[ABC]]="C",0,ROUNDUP(VLOOKUP(Tabla1[[#This Row],[ABC]],$F$11:$J$12,MATCH(Y$15,$F$10:$J$10,0),0)*Tabla1[[#This Row],[VENTA POR DÍA]],0))</f>
        <v>105</v>
      </c>
      <c r="Z537" s="11">
        <f ca="1">IF(Tabla1[[#This Row],[ABC]]="C",0,ROUNDUP(VLOOKUP(Tabla1[[#This Row],[ABC]],$F$11:$J$12,MATCH(Z$15,$F$10:$J$10,0),0)*Tabla1[[#This Row],[VENTA POR DÍA]],0))</f>
        <v>254</v>
      </c>
    </row>
    <row r="538" spans="2:26" x14ac:dyDescent="0.2">
      <c r="B538" s="2">
        <v>347626</v>
      </c>
      <c r="C538" s="2" t="s">
        <v>134</v>
      </c>
      <c r="D538" s="2" t="s">
        <v>45</v>
      </c>
      <c r="E538" s="3" t="s">
        <v>6</v>
      </c>
      <c r="F538" s="16">
        <f t="shared" ca="1" si="68"/>
        <v>28</v>
      </c>
      <c r="G538" s="17">
        <f t="shared" ca="1" si="69"/>
        <v>24</v>
      </c>
      <c r="H538" s="36" t="str">
        <f>IFERROR(VLOOKUP(Tabla1[[#This Row],[COD PRODUCTO]],Tabla13[#All],9,0),"C")</f>
        <v>A</v>
      </c>
      <c r="I538" s="11">
        <f t="shared" ca="1" si="70"/>
        <v>-58</v>
      </c>
      <c r="J538" s="11">
        <f t="shared" ca="1" si="70"/>
        <v>369</v>
      </c>
      <c r="K538" s="11">
        <f t="shared" ca="1" si="70"/>
        <v>969</v>
      </c>
      <c r="L538" s="11">
        <f t="shared" ca="1" si="70"/>
        <v>968</v>
      </c>
      <c r="M538" s="11">
        <f t="shared" ca="1" si="70"/>
        <v>164</v>
      </c>
      <c r="N538" s="11">
        <f t="shared" ca="1" si="70"/>
        <v>256</v>
      </c>
      <c r="O538" s="11">
        <f t="shared" ca="1" si="70"/>
        <v>644</v>
      </c>
      <c r="P538" s="11">
        <f t="shared" ca="1" si="70"/>
        <v>247</v>
      </c>
      <c r="Q538" s="11">
        <f t="shared" ca="1" si="70"/>
        <v>524</v>
      </c>
      <c r="R538" s="11">
        <f t="shared" ca="1" si="70"/>
        <v>-99</v>
      </c>
      <c r="S538" s="11">
        <f t="shared" ca="1" si="70"/>
        <v>886</v>
      </c>
      <c r="T538" s="11">
        <f t="shared" ca="1" si="70"/>
        <v>-47</v>
      </c>
      <c r="U538" s="11">
        <f ca="1">IF($B$9=1,AVERAGE(Tabla1[[#This Row],[OCT]:[DIC]]),IF($B$9=2,AVERAGE(Tabla1[[#This Row],[JUL]:[DIC]]),AVERAGE(Tabla1[[#This Row],[ENE]:[DIC]])))</f>
        <v>246.66666666666666</v>
      </c>
      <c r="V538" s="11">
        <f ca="1">+Tabla1[[#This Row],[PROMEDIO VENTA (UNDS)]]/30</f>
        <v>8.2222222222222214</v>
      </c>
      <c r="W538" s="11">
        <f ca="1">+Tabla1[[#This Row],[VENTA POR DÍA]]*Tabla1[[#This Row],[LEAD TIME (Días)]]</f>
        <v>197.33333333333331</v>
      </c>
      <c r="X538" s="11" t="str">
        <f>IF(Tabla1[[#This Row],[ABC]]="C","A PEDIDO","STOCK")</f>
        <v>STOCK</v>
      </c>
      <c r="Y538" s="11">
        <f ca="1">IF(Tabla1[[#This Row],[ABC]]="C",0,ROUNDUP(VLOOKUP(Tabla1[[#This Row],[ABC]],$F$11:$J$12,MATCH(Y$15,$F$10:$J$10,0),0)*Tabla1[[#This Row],[VENTA POR DÍA]],0))</f>
        <v>25</v>
      </c>
      <c r="Z538" s="11">
        <f ca="1">IF(Tabla1[[#This Row],[ABC]]="C",0,ROUNDUP(VLOOKUP(Tabla1[[#This Row],[ABC]],$F$11:$J$12,MATCH(Z$15,$F$10:$J$10,0),0)*Tabla1[[#This Row],[VENTA POR DÍA]],0))</f>
        <v>240</v>
      </c>
    </row>
    <row r="539" spans="2:26" x14ac:dyDescent="0.2">
      <c r="B539" s="2">
        <v>347668</v>
      </c>
      <c r="C539" s="2" t="s">
        <v>135</v>
      </c>
      <c r="D539" s="2" t="s">
        <v>45</v>
      </c>
      <c r="E539" s="3" t="s">
        <v>6</v>
      </c>
      <c r="F539" s="16">
        <f t="shared" ca="1" si="68"/>
        <v>11</v>
      </c>
      <c r="G539" s="17">
        <f t="shared" ca="1" si="69"/>
        <v>21</v>
      </c>
      <c r="H539" s="36" t="str">
        <f>IFERROR(VLOOKUP(Tabla1[[#This Row],[COD PRODUCTO]],Tabla13[#All],9,0),"C")</f>
        <v>A</v>
      </c>
      <c r="I539" s="11">
        <f t="shared" ca="1" si="70"/>
        <v>212</v>
      </c>
      <c r="J539" s="11">
        <f t="shared" ca="1" si="70"/>
        <v>707</v>
      </c>
      <c r="K539" s="11">
        <f t="shared" ca="1" si="70"/>
        <v>-32</v>
      </c>
      <c r="L539" s="11">
        <f t="shared" ca="1" si="70"/>
        <v>474</v>
      </c>
      <c r="M539" s="11">
        <f t="shared" ca="1" si="70"/>
        <v>686</v>
      </c>
      <c r="N539" s="11">
        <f t="shared" ca="1" si="70"/>
        <v>970</v>
      </c>
      <c r="O539" s="11">
        <f t="shared" ca="1" si="70"/>
        <v>210</v>
      </c>
      <c r="P539" s="11">
        <f t="shared" ca="1" si="70"/>
        <v>954</v>
      </c>
      <c r="Q539" s="11">
        <f t="shared" ca="1" si="70"/>
        <v>812</v>
      </c>
      <c r="R539" s="11">
        <f t="shared" ca="1" si="70"/>
        <v>-73</v>
      </c>
      <c r="S539" s="11">
        <f t="shared" ca="1" si="70"/>
        <v>213</v>
      </c>
      <c r="T539" s="11">
        <f t="shared" ca="1" si="70"/>
        <v>76</v>
      </c>
      <c r="U539" s="11">
        <f ca="1">IF($B$9=1,AVERAGE(Tabla1[[#This Row],[OCT]:[DIC]]),IF($B$9=2,AVERAGE(Tabla1[[#This Row],[JUL]:[DIC]]),AVERAGE(Tabla1[[#This Row],[ENE]:[DIC]])))</f>
        <v>72</v>
      </c>
      <c r="V539" s="11">
        <f ca="1">+Tabla1[[#This Row],[PROMEDIO VENTA (UNDS)]]/30</f>
        <v>2.4</v>
      </c>
      <c r="W539" s="11">
        <f ca="1">+Tabla1[[#This Row],[VENTA POR DÍA]]*Tabla1[[#This Row],[LEAD TIME (Días)]]</f>
        <v>50.4</v>
      </c>
      <c r="X539" s="11" t="str">
        <f>IF(Tabla1[[#This Row],[ABC]]="C","A PEDIDO","STOCK")</f>
        <v>STOCK</v>
      </c>
      <c r="Y539" s="11">
        <f ca="1">IF(Tabla1[[#This Row],[ABC]]="C",0,ROUNDUP(VLOOKUP(Tabla1[[#This Row],[ABC]],$F$11:$J$12,MATCH(Y$15,$F$10:$J$10,0),0)*Tabla1[[#This Row],[VENTA POR DÍA]],0))</f>
        <v>8</v>
      </c>
      <c r="Z539" s="11">
        <f ca="1">IF(Tabla1[[#This Row],[ABC]]="C",0,ROUNDUP(VLOOKUP(Tabla1[[#This Row],[ABC]],$F$11:$J$12,MATCH(Z$15,$F$10:$J$10,0),0)*Tabla1[[#This Row],[VENTA POR DÍA]],0))</f>
        <v>71</v>
      </c>
    </row>
    <row r="540" spans="2:26" x14ac:dyDescent="0.2">
      <c r="B540" s="2">
        <v>347669</v>
      </c>
      <c r="C540" s="2" t="s">
        <v>136</v>
      </c>
      <c r="D540" s="2" t="s">
        <v>45</v>
      </c>
      <c r="E540" s="3" t="s">
        <v>6</v>
      </c>
      <c r="F540" s="16">
        <f t="shared" ca="1" si="68"/>
        <v>40</v>
      </c>
      <c r="G540" s="17">
        <f t="shared" ca="1" si="69"/>
        <v>26</v>
      </c>
      <c r="H540" s="36" t="str">
        <f>IFERROR(VLOOKUP(Tabla1[[#This Row],[COD PRODUCTO]],Tabla13[#All],9,0),"C")</f>
        <v>B</v>
      </c>
      <c r="I540" s="11">
        <f t="shared" ca="1" si="70"/>
        <v>-30</v>
      </c>
      <c r="J540" s="11">
        <f t="shared" ca="1" si="70"/>
        <v>124</v>
      </c>
      <c r="K540" s="11">
        <f t="shared" ca="1" si="70"/>
        <v>-33</v>
      </c>
      <c r="L540" s="11">
        <f t="shared" ca="1" si="70"/>
        <v>571</v>
      </c>
      <c r="M540" s="11">
        <f t="shared" ca="1" si="70"/>
        <v>610</v>
      </c>
      <c r="N540" s="11">
        <f t="shared" ca="1" si="70"/>
        <v>296</v>
      </c>
      <c r="O540" s="11">
        <f t="shared" ca="1" si="70"/>
        <v>634</v>
      </c>
      <c r="P540" s="11">
        <f t="shared" ca="1" si="70"/>
        <v>85</v>
      </c>
      <c r="Q540" s="11">
        <f t="shared" ca="1" si="70"/>
        <v>772</v>
      </c>
      <c r="R540" s="11">
        <f t="shared" ca="1" si="70"/>
        <v>760</v>
      </c>
      <c r="S540" s="11">
        <f t="shared" ca="1" si="70"/>
        <v>992</v>
      </c>
      <c r="T540" s="11">
        <f t="shared" ca="1" si="70"/>
        <v>45</v>
      </c>
      <c r="U540" s="11">
        <f ca="1">IF($B$9=1,AVERAGE(Tabla1[[#This Row],[OCT]:[DIC]]),IF($B$9=2,AVERAGE(Tabla1[[#This Row],[JUL]:[DIC]]),AVERAGE(Tabla1[[#This Row],[ENE]:[DIC]])))</f>
        <v>599</v>
      </c>
      <c r="V540" s="11">
        <f ca="1">+Tabla1[[#This Row],[PROMEDIO VENTA (UNDS)]]/30</f>
        <v>19.966666666666665</v>
      </c>
      <c r="W540" s="11">
        <f ca="1">+Tabla1[[#This Row],[VENTA POR DÍA]]*Tabla1[[#This Row],[LEAD TIME (Días)]]</f>
        <v>519.13333333333333</v>
      </c>
      <c r="X540" s="11" t="str">
        <f>IF(Tabla1[[#This Row],[ABC]]="C","A PEDIDO","STOCK")</f>
        <v>STOCK</v>
      </c>
      <c r="Y540" s="11">
        <f ca="1">IF(Tabla1[[#This Row],[ABC]]="C",0,ROUNDUP(VLOOKUP(Tabla1[[#This Row],[ABC]],$F$11:$J$12,MATCH(Y$15,$F$10:$J$10,0),0)*Tabla1[[#This Row],[VENTA POR DÍA]],0))</f>
        <v>188</v>
      </c>
      <c r="Z540" s="11">
        <f ca="1">IF(Tabla1[[#This Row],[ABC]]="C",0,ROUNDUP(VLOOKUP(Tabla1[[#This Row],[ABC]],$F$11:$J$12,MATCH(Z$15,$F$10:$J$10,0),0)*Tabla1[[#This Row],[VENTA POR DÍA]],0))</f>
        <v>455</v>
      </c>
    </row>
    <row r="541" spans="2:26" x14ac:dyDescent="0.2">
      <c r="B541" s="2">
        <v>347596</v>
      </c>
      <c r="C541" s="2" t="s">
        <v>137</v>
      </c>
      <c r="D541" s="2" t="s">
        <v>45</v>
      </c>
      <c r="E541" s="3" t="s">
        <v>6</v>
      </c>
      <c r="F541" s="16">
        <f t="shared" ca="1" si="68"/>
        <v>23</v>
      </c>
      <c r="G541" s="17">
        <f t="shared" ca="1" si="69"/>
        <v>22</v>
      </c>
      <c r="H541" s="36" t="str">
        <f>IFERROR(VLOOKUP(Tabla1[[#This Row],[COD PRODUCTO]],Tabla13[#All],9,0),"C")</f>
        <v>C</v>
      </c>
      <c r="I541" s="11">
        <f t="shared" ca="1" si="70"/>
        <v>-3</v>
      </c>
      <c r="J541" s="11">
        <f t="shared" ca="1" si="70"/>
        <v>682</v>
      </c>
      <c r="K541" s="11">
        <f t="shared" ca="1" si="70"/>
        <v>424</v>
      </c>
      <c r="L541" s="11">
        <f t="shared" ca="1" si="70"/>
        <v>961</v>
      </c>
      <c r="M541" s="11">
        <f t="shared" ca="1" si="70"/>
        <v>417</v>
      </c>
      <c r="N541" s="11">
        <f t="shared" ca="1" si="70"/>
        <v>503</v>
      </c>
      <c r="O541" s="11">
        <f t="shared" ca="1" si="70"/>
        <v>445</v>
      </c>
      <c r="P541" s="11">
        <f t="shared" ca="1" si="70"/>
        <v>802</v>
      </c>
      <c r="Q541" s="11">
        <f t="shared" ca="1" si="70"/>
        <v>279</v>
      </c>
      <c r="R541" s="11">
        <f t="shared" ca="1" si="70"/>
        <v>550</v>
      </c>
      <c r="S541" s="11">
        <f t="shared" ca="1" si="70"/>
        <v>419</v>
      </c>
      <c r="T541" s="11">
        <f t="shared" ca="1" si="70"/>
        <v>285</v>
      </c>
      <c r="U541" s="11">
        <f ca="1">IF($B$9=1,AVERAGE(Tabla1[[#This Row],[OCT]:[DIC]]),IF($B$9=2,AVERAGE(Tabla1[[#This Row],[JUL]:[DIC]]),AVERAGE(Tabla1[[#This Row],[ENE]:[DIC]])))</f>
        <v>418</v>
      </c>
      <c r="V541" s="11">
        <f ca="1">+Tabla1[[#This Row],[PROMEDIO VENTA (UNDS)]]/30</f>
        <v>13.933333333333334</v>
      </c>
      <c r="W541" s="11">
        <f ca="1">+Tabla1[[#This Row],[VENTA POR DÍA]]*Tabla1[[#This Row],[LEAD TIME (Días)]]</f>
        <v>306.53333333333336</v>
      </c>
      <c r="X541" s="11" t="str">
        <f>IF(Tabla1[[#This Row],[ABC]]="C","A PEDIDO","STOCK")</f>
        <v>A PEDIDO</v>
      </c>
      <c r="Y541" s="11">
        <f>IF(Tabla1[[#This Row],[ABC]]="C",0,ROUNDUP(VLOOKUP(Tabla1[[#This Row],[ABC]],$F$11:$J$12,MATCH(Y$15,$F$10:$J$10,0),0)*Tabla1[[#This Row],[VENTA POR DÍA]],0))</f>
        <v>0</v>
      </c>
      <c r="Z541" s="11">
        <f>IF(Tabla1[[#This Row],[ABC]]="C",0,ROUNDUP(VLOOKUP(Tabla1[[#This Row],[ABC]],$F$11:$J$12,MATCH(Z$15,$F$10:$J$10,0),0)*Tabla1[[#This Row],[VENTA POR DÍA]],0))</f>
        <v>0</v>
      </c>
    </row>
    <row r="542" spans="2:26" x14ac:dyDescent="0.2">
      <c r="B542" s="2">
        <v>347613</v>
      </c>
      <c r="C542" s="2" t="s">
        <v>138</v>
      </c>
      <c r="D542" s="2" t="s">
        <v>45</v>
      </c>
      <c r="E542" s="3" t="s">
        <v>6</v>
      </c>
      <c r="F542" s="16">
        <f t="shared" ca="1" si="68"/>
        <v>16</v>
      </c>
      <c r="G542" s="17">
        <f t="shared" ca="1" si="69"/>
        <v>18</v>
      </c>
      <c r="H542" s="36" t="str">
        <f>IFERROR(VLOOKUP(Tabla1[[#This Row],[COD PRODUCTO]],Tabla13[#All],9,0),"C")</f>
        <v>B</v>
      </c>
      <c r="I542" s="11">
        <f t="shared" ca="1" si="70"/>
        <v>721</v>
      </c>
      <c r="J542" s="11">
        <f t="shared" ca="1" si="70"/>
        <v>446</v>
      </c>
      <c r="K542" s="11">
        <f t="shared" ca="1" si="70"/>
        <v>39</v>
      </c>
      <c r="L542" s="11">
        <f t="shared" ca="1" si="70"/>
        <v>34</v>
      </c>
      <c r="M542" s="11">
        <f t="shared" ca="1" si="70"/>
        <v>15</v>
      </c>
      <c r="N542" s="11">
        <f t="shared" ca="1" si="70"/>
        <v>802</v>
      </c>
      <c r="O542" s="11">
        <f t="shared" ca="1" si="70"/>
        <v>371</v>
      </c>
      <c r="P542" s="11">
        <f t="shared" ca="1" si="70"/>
        <v>520</v>
      </c>
      <c r="Q542" s="11">
        <f t="shared" ca="1" si="70"/>
        <v>580</v>
      </c>
      <c r="R542" s="11">
        <f t="shared" ca="1" si="70"/>
        <v>38</v>
      </c>
      <c r="S542" s="11">
        <f t="shared" ca="1" si="70"/>
        <v>335</v>
      </c>
      <c r="T542" s="11">
        <f t="shared" ca="1" si="70"/>
        <v>926</v>
      </c>
      <c r="U542" s="11">
        <f ca="1">IF($B$9=1,AVERAGE(Tabla1[[#This Row],[OCT]:[DIC]]),IF($B$9=2,AVERAGE(Tabla1[[#This Row],[JUL]:[DIC]]),AVERAGE(Tabla1[[#This Row],[ENE]:[DIC]])))</f>
        <v>433</v>
      </c>
      <c r="V542" s="11">
        <f ca="1">+Tabla1[[#This Row],[PROMEDIO VENTA (UNDS)]]/30</f>
        <v>14.433333333333334</v>
      </c>
      <c r="W542" s="11">
        <f ca="1">+Tabla1[[#This Row],[VENTA POR DÍA]]*Tabla1[[#This Row],[LEAD TIME (Días)]]</f>
        <v>259.8</v>
      </c>
      <c r="X542" s="11" t="str">
        <f>IF(Tabla1[[#This Row],[ABC]]="C","A PEDIDO","STOCK")</f>
        <v>STOCK</v>
      </c>
      <c r="Y542" s="11">
        <f ca="1">IF(Tabla1[[#This Row],[ABC]]="C",0,ROUNDUP(VLOOKUP(Tabla1[[#This Row],[ABC]],$F$11:$J$12,MATCH(Y$15,$F$10:$J$10,0),0)*Tabla1[[#This Row],[VENTA POR DÍA]],0))</f>
        <v>136</v>
      </c>
      <c r="Z542" s="11">
        <f ca="1">IF(Tabla1[[#This Row],[ABC]]="C",0,ROUNDUP(VLOOKUP(Tabla1[[#This Row],[ABC]],$F$11:$J$12,MATCH(Z$15,$F$10:$J$10,0),0)*Tabla1[[#This Row],[VENTA POR DÍA]],0))</f>
        <v>329</v>
      </c>
    </row>
    <row r="543" spans="2:26" x14ac:dyDescent="0.2">
      <c r="B543" s="2">
        <v>347653</v>
      </c>
      <c r="C543" s="2" t="s">
        <v>47</v>
      </c>
      <c r="D543" s="2" t="s">
        <v>45</v>
      </c>
      <c r="E543" s="3" t="s">
        <v>6</v>
      </c>
      <c r="F543" s="16">
        <f t="shared" ca="1" si="68"/>
        <v>38</v>
      </c>
      <c r="G543" s="17">
        <f t="shared" ca="1" si="69"/>
        <v>6</v>
      </c>
      <c r="H543" s="36" t="str">
        <f>IFERROR(VLOOKUP(Tabla1[[#This Row],[COD PRODUCTO]],Tabla13[#All],9,0),"C")</f>
        <v>C</v>
      </c>
      <c r="I543" s="11">
        <f t="shared" ca="1" si="70"/>
        <v>915</v>
      </c>
      <c r="J543" s="11">
        <f t="shared" ca="1" si="70"/>
        <v>399</v>
      </c>
      <c r="K543" s="11">
        <f t="shared" ca="1" si="70"/>
        <v>845</v>
      </c>
      <c r="L543" s="11">
        <f t="shared" ca="1" si="70"/>
        <v>107</v>
      </c>
      <c r="M543" s="11">
        <f t="shared" ca="1" si="70"/>
        <v>274</v>
      </c>
      <c r="N543" s="11">
        <f t="shared" ca="1" si="70"/>
        <v>619</v>
      </c>
      <c r="O543" s="11">
        <f t="shared" ca="1" si="70"/>
        <v>147</v>
      </c>
      <c r="P543" s="11">
        <f t="shared" ca="1" si="70"/>
        <v>987</v>
      </c>
      <c r="Q543" s="11">
        <f t="shared" ca="1" si="70"/>
        <v>642</v>
      </c>
      <c r="R543" s="11">
        <f t="shared" ca="1" si="70"/>
        <v>757</v>
      </c>
      <c r="S543" s="11">
        <f t="shared" ca="1" si="70"/>
        <v>299</v>
      </c>
      <c r="T543" s="11">
        <f t="shared" ca="1" si="70"/>
        <v>266</v>
      </c>
      <c r="U543" s="11">
        <f ca="1">IF($B$9=1,AVERAGE(Tabla1[[#This Row],[OCT]:[DIC]]),IF($B$9=2,AVERAGE(Tabla1[[#This Row],[JUL]:[DIC]]),AVERAGE(Tabla1[[#This Row],[ENE]:[DIC]])))</f>
        <v>440.66666666666669</v>
      </c>
      <c r="V543" s="11">
        <f ca="1">+Tabla1[[#This Row],[PROMEDIO VENTA (UNDS)]]/30</f>
        <v>14.68888888888889</v>
      </c>
      <c r="W543" s="11">
        <f ca="1">+Tabla1[[#This Row],[VENTA POR DÍA]]*Tabla1[[#This Row],[LEAD TIME (Días)]]</f>
        <v>88.13333333333334</v>
      </c>
      <c r="X543" s="11" t="str">
        <f>IF(Tabla1[[#This Row],[ABC]]="C","A PEDIDO","STOCK")</f>
        <v>A PEDIDO</v>
      </c>
      <c r="Y543" s="11">
        <f>IF(Tabla1[[#This Row],[ABC]]="C",0,ROUNDUP(VLOOKUP(Tabla1[[#This Row],[ABC]],$F$11:$J$12,MATCH(Y$15,$F$10:$J$10,0),0)*Tabla1[[#This Row],[VENTA POR DÍA]],0))</f>
        <v>0</v>
      </c>
      <c r="Z543" s="11">
        <f>IF(Tabla1[[#This Row],[ABC]]="C",0,ROUNDUP(VLOOKUP(Tabla1[[#This Row],[ABC]],$F$11:$J$12,MATCH(Z$15,$F$10:$J$10,0),0)*Tabla1[[#This Row],[VENTA POR DÍA]],0))</f>
        <v>0</v>
      </c>
    </row>
    <row r="544" spans="2:26" x14ac:dyDescent="0.2">
      <c r="B544" s="2">
        <v>347820</v>
      </c>
      <c r="C544" s="2" t="s">
        <v>141</v>
      </c>
      <c r="D544" s="2" t="s">
        <v>45</v>
      </c>
      <c r="E544" s="3" t="s">
        <v>6</v>
      </c>
      <c r="F544" s="16">
        <f t="shared" ca="1" si="68"/>
        <v>45</v>
      </c>
      <c r="G544" s="17">
        <f t="shared" ca="1" si="69"/>
        <v>16</v>
      </c>
      <c r="H544" s="36" t="str">
        <f>IFERROR(VLOOKUP(Tabla1[[#This Row],[COD PRODUCTO]],Tabla13[#All],9,0),"C")</f>
        <v>C</v>
      </c>
      <c r="I544" s="11">
        <f t="shared" ca="1" si="70"/>
        <v>149</v>
      </c>
      <c r="J544" s="11">
        <f t="shared" ca="1" si="70"/>
        <v>889</v>
      </c>
      <c r="K544" s="11">
        <f t="shared" ca="1" si="70"/>
        <v>606</v>
      </c>
      <c r="L544" s="11">
        <f t="shared" ca="1" si="70"/>
        <v>24</v>
      </c>
      <c r="M544" s="11">
        <f t="shared" ca="1" si="70"/>
        <v>327</v>
      </c>
      <c r="N544" s="11">
        <f t="shared" ca="1" si="70"/>
        <v>162</v>
      </c>
      <c r="O544" s="11">
        <f t="shared" ca="1" si="70"/>
        <v>-25</v>
      </c>
      <c r="P544" s="11">
        <f t="shared" ca="1" si="70"/>
        <v>272</v>
      </c>
      <c r="Q544" s="11">
        <f t="shared" ca="1" si="70"/>
        <v>91</v>
      </c>
      <c r="R544" s="11">
        <f t="shared" ca="1" si="70"/>
        <v>818</v>
      </c>
      <c r="S544" s="11">
        <f t="shared" ca="1" si="70"/>
        <v>241</v>
      </c>
      <c r="T544" s="11">
        <f t="shared" ca="1" si="70"/>
        <v>729</v>
      </c>
      <c r="U544" s="11">
        <f ca="1">IF($B$9=1,AVERAGE(Tabla1[[#This Row],[OCT]:[DIC]]),IF($B$9=2,AVERAGE(Tabla1[[#This Row],[JUL]:[DIC]]),AVERAGE(Tabla1[[#This Row],[ENE]:[DIC]])))</f>
        <v>596</v>
      </c>
      <c r="V544" s="11">
        <f ca="1">+Tabla1[[#This Row],[PROMEDIO VENTA (UNDS)]]/30</f>
        <v>19.866666666666667</v>
      </c>
      <c r="W544" s="11">
        <f ca="1">+Tabla1[[#This Row],[VENTA POR DÍA]]*Tabla1[[#This Row],[LEAD TIME (Días)]]</f>
        <v>317.86666666666667</v>
      </c>
      <c r="X544" s="11" t="str">
        <f>IF(Tabla1[[#This Row],[ABC]]="C","A PEDIDO","STOCK")</f>
        <v>A PEDIDO</v>
      </c>
      <c r="Y544" s="11">
        <f>IF(Tabla1[[#This Row],[ABC]]="C",0,ROUNDUP(VLOOKUP(Tabla1[[#This Row],[ABC]],$F$11:$J$12,MATCH(Y$15,$F$10:$J$10,0),0)*Tabla1[[#This Row],[VENTA POR DÍA]],0))</f>
        <v>0</v>
      </c>
      <c r="Z544" s="11">
        <f>IF(Tabla1[[#This Row],[ABC]]="C",0,ROUNDUP(VLOOKUP(Tabla1[[#This Row],[ABC]],$F$11:$J$12,MATCH(Z$15,$F$10:$J$10,0),0)*Tabla1[[#This Row],[VENTA POR DÍA]],0))</f>
        <v>0</v>
      </c>
    </row>
    <row r="545" spans="2:26" x14ac:dyDescent="0.2">
      <c r="B545" s="2">
        <v>347770</v>
      </c>
      <c r="C545" s="2" t="s">
        <v>150</v>
      </c>
      <c r="D545" s="2" t="s">
        <v>45</v>
      </c>
      <c r="E545" s="3" t="s">
        <v>6</v>
      </c>
      <c r="F545" s="16">
        <f t="shared" ca="1" si="68"/>
        <v>16</v>
      </c>
      <c r="G545" s="17">
        <f t="shared" ca="1" si="69"/>
        <v>7</v>
      </c>
      <c r="H545" s="36" t="str">
        <f>IFERROR(VLOOKUP(Tabla1[[#This Row],[COD PRODUCTO]],Tabla13[#All],9,0),"C")</f>
        <v>A</v>
      </c>
      <c r="I545" s="11">
        <f t="shared" ca="1" si="70"/>
        <v>1</v>
      </c>
      <c r="J545" s="11">
        <f t="shared" ca="1" si="70"/>
        <v>534</v>
      </c>
      <c r="K545" s="11">
        <f t="shared" ca="1" si="70"/>
        <v>519</v>
      </c>
      <c r="L545" s="11">
        <f t="shared" ca="1" si="70"/>
        <v>913</v>
      </c>
      <c r="M545" s="11">
        <f t="shared" ca="1" si="70"/>
        <v>273</v>
      </c>
      <c r="N545" s="11">
        <f t="shared" ca="1" si="70"/>
        <v>50</v>
      </c>
      <c r="O545" s="11">
        <f t="shared" ca="1" si="70"/>
        <v>880</v>
      </c>
      <c r="P545" s="11">
        <f t="shared" ca="1" si="70"/>
        <v>431</v>
      </c>
      <c r="Q545" s="11">
        <f t="shared" ca="1" si="70"/>
        <v>765</v>
      </c>
      <c r="R545" s="11">
        <f t="shared" ca="1" si="70"/>
        <v>218</v>
      </c>
      <c r="S545" s="11">
        <f t="shared" ca="1" si="70"/>
        <v>278</v>
      </c>
      <c r="T545" s="11">
        <f t="shared" ca="1" si="70"/>
        <v>237</v>
      </c>
      <c r="U545" s="11">
        <f ca="1">IF($B$9=1,AVERAGE(Tabla1[[#This Row],[OCT]:[DIC]]),IF($B$9=2,AVERAGE(Tabla1[[#This Row],[JUL]:[DIC]]),AVERAGE(Tabla1[[#This Row],[ENE]:[DIC]])))</f>
        <v>244.33333333333334</v>
      </c>
      <c r="V545" s="11">
        <f ca="1">+Tabla1[[#This Row],[PROMEDIO VENTA (UNDS)]]/30</f>
        <v>8.1444444444444439</v>
      </c>
      <c r="W545" s="11">
        <f ca="1">+Tabla1[[#This Row],[VENTA POR DÍA]]*Tabla1[[#This Row],[LEAD TIME (Días)]]</f>
        <v>57.011111111111106</v>
      </c>
      <c r="X545" s="11" t="str">
        <f>IF(Tabla1[[#This Row],[ABC]]="C","A PEDIDO","STOCK")</f>
        <v>STOCK</v>
      </c>
      <c r="Y545" s="11">
        <f ca="1">IF(Tabla1[[#This Row],[ABC]]="C",0,ROUNDUP(VLOOKUP(Tabla1[[#This Row],[ABC]],$F$11:$J$12,MATCH(Y$15,$F$10:$J$10,0),0)*Tabla1[[#This Row],[VENTA POR DÍA]],0))</f>
        <v>25</v>
      </c>
      <c r="Z545" s="11">
        <f ca="1">IF(Tabla1[[#This Row],[ABC]]="C",0,ROUNDUP(VLOOKUP(Tabla1[[#This Row],[ABC]],$F$11:$J$12,MATCH(Z$15,$F$10:$J$10,0),0)*Tabla1[[#This Row],[VENTA POR DÍA]],0))</f>
        <v>238</v>
      </c>
    </row>
    <row r="546" spans="2:26" x14ac:dyDescent="0.2">
      <c r="B546" s="2">
        <v>348680</v>
      </c>
      <c r="C546" s="2" t="s">
        <v>163</v>
      </c>
      <c r="D546" s="2" t="s">
        <v>45</v>
      </c>
      <c r="E546" s="3" t="s">
        <v>6</v>
      </c>
      <c r="F546" s="16">
        <f t="shared" ca="1" si="68"/>
        <v>6</v>
      </c>
      <c r="G546" s="17">
        <f t="shared" ca="1" si="69"/>
        <v>19</v>
      </c>
      <c r="H546" s="36" t="str">
        <f>IFERROR(VLOOKUP(Tabla1[[#This Row],[COD PRODUCTO]],Tabla13[#All],9,0),"C")</f>
        <v>C</v>
      </c>
      <c r="I546" s="11">
        <f t="shared" ref="I546:T555" ca="1" si="71">RANDBETWEEN(-100,1000)</f>
        <v>764</v>
      </c>
      <c r="J546" s="11">
        <f t="shared" ca="1" si="71"/>
        <v>-47</v>
      </c>
      <c r="K546" s="11">
        <f t="shared" ca="1" si="71"/>
        <v>-36</v>
      </c>
      <c r="L546" s="11">
        <f t="shared" ca="1" si="71"/>
        <v>926</v>
      </c>
      <c r="M546" s="11">
        <f t="shared" ca="1" si="71"/>
        <v>30</v>
      </c>
      <c r="N546" s="11">
        <f t="shared" ca="1" si="71"/>
        <v>522</v>
      </c>
      <c r="O546" s="11">
        <f t="shared" ca="1" si="71"/>
        <v>862</v>
      </c>
      <c r="P546" s="11">
        <f t="shared" ca="1" si="71"/>
        <v>24</v>
      </c>
      <c r="Q546" s="11">
        <f t="shared" ca="1" si="71"/>
        <v>538</v>
      </c>
      <c r="R546" s="11">
        <f t="shared" ca="1" si="71"/>
        <v>825</v>
      </c>
      <c r="S546" s="11">
        <f t="shared" ca="1" si="71"/>
        <v>386</v>
      </c>
      <c r="T546" s="11">
        <f t="shared" ca="1" si="71"/>
        <v>198</v>
      </c>
      <c r="U546" s="11">
        <f ca="1">IF($B$9=1,AVERAGE(Tabla1[[#This Row],[OCT]:[DIC]]),IF($B$9=2,AVERAGE(Tabla1[[#This Row],[JUL]:[DIC]]),AVERAGE(Tabla1[[#This Row],[ENE]:[DIC]])))</f>
        <v>469.66666666666669</v>
      </c>
      <c r="V546" s="11">
        <f ca="1">+Tabla1[[#This Row],[PROMEDIO VENTA (UNDS)]]/30</f>
        <v>15.655555555555557</v>
      </c>
      <c r="W546" s="11">
        <f ca="1">+Tabla1[[#This Row],[VENTA POR DÍA]]*Tabla1[[#This Row],[LEAD TIME (Días)]]</f>
        <v>297.45555555555558</v>
      </c>
      <c r="X546" s="11" t="str">
        <f>IF(Tabla1[[#This Row],[ABC]]="C","A PEDIDO","STOCK")</f>
        <v>A PEDIDO</v>
      </c>
      <c r="Y546" s="11">
        <f>IF(Tabla1[[#This Row],[ABC]]="C",0,ROUNDUP(VLOOKUP(Tabla1[[#This Row],[ABC]],$F$11:$J$12,MATCH(Y$15,$F$10:$J$10,0),0)*Tabla1[[#This Row],[VENTA POR DÍA]],0))</f>
        <v>0</v>
      </c>
      <c r="Z546" s="11">
        <f>IF(Tabla1[[#This Row],[ABC]]="C",0,ROUNDUP(VLOOKUP(Tabla1[[#This Row],[ABC]],$F$11:$J$12,MATCH(Z$15,$F$10:$J$10,0),0)*Tabla1[[#This Row],[VENTA POR DÍA]],0))</f>
        <v>0</v>
      </c>
    </row>
    <row r="547" spans="2:26" x14ac:dyDescent="0.2">
      <c r="B547" s="2">
        <v>348535</v>
      </c>
      <c r="C547" s="2" t="s">
        <v>165</v>
      </c>
      <c r="D547" s="2" t="s">
        <v>45</v>
      </c>
      <c r="E547" s="3" t="s">
        <v>6</v>
      </c>
      <c r="F547" s="16">
        <f t="shared" ca="1" si="68"/>
        <v>31</v>
      </c>
      <c r="G547" s="17">
        <f t="shared" ca="1" si="69"/>
        <v>14</v>
      </c>
      <c r="H547" s="36" t="str">
        <f>IFERROR(VLOOKUP(Tabla1[[#This Row],[COD PRODUCTO]],Tabla13[#All],9,0),"C")</f>
        <v>C</v>
      </c>
      <c r="I547" s="11">
        <f t="shared" ca="1" si="71"/>
        <v>652</v>
      </c>
      <c r="J547" s="11">
        <f t="shared" ca="1" si="71"/>
        <v>249</v>
      </c>
      <c r="K547" s="11">
        <f t="shared" ca="1" si="71"/>
        <v>431</v>
      </c>
      <c r="L547" s="11">
        <f t="shared" ca="1" si="71"/>
        <v>577</v>
      </c>
      <c r="M547" s="11">
        <f t="shared" ca="1" si="71"/>
        <v>204</v>
      </c>
      <c r="N547" s="11">
        <f t="shared" ca="1" si="71"/>
        <v>966</v>
      </c>
      <c r="O547" s="11">
        <f t="shared" ca="1" si="71"/>
        <v>-39</v>
      </c>
      <c r="P547" s="11">
        <f t="shared" ca="1" si="71"/>
        <v>115</v>
      </c>
      <c r="Q547" s="11">
        <f t="shared" ca="1" si="71"/>
        <v>-65</v>
      </c>
      <c r="R547" s="11">
        <f t="shared" ca="1" si="71"/>
        <v>686</v>
      </c>
      <c r="S547" s="11">
        <f t="shared" ca="1" si="71"/>
        <v>779</v>
      </c>
      <c r="T547" s="11">
        <f t="shared" ca="1" si="71"/>
        <v>607</v>
      </c>
      <c r="U547" s="11">
        <f ca="1">IF($B$9=1,AVERAGE(Tabla1[[#This Row],[OCT]:[DIC]]),IF($B$9=2,AVERAGE(Tabla1[[#This Row],[JUL]:[DIC]]),AVERAGE(Tabla1[[#This Row],[ENE]:[DIC]])))</f>
        <v>690.66666666666663</v>
      </c>
      <c r="V547" s="11">
        <f ca="1">+Tabla1[[#This Row],[PROMEDIO VENTA (UNDS)]]/30</f>
        <v>23.022222222222222</v>
      </c>
      <c r="W547" s="11">
        <f ca="1">+Tabla1[[#This Row],[VENTA POR DÍA]]*Tabla1[[#This Row],[LEAD TIME (Días)]]</f>
        <v>322.31111111111113</v>
      </c>
      <c r="X547" s="11" t="str">
        <f>IF(Tabla1[[#This Row],[ABC]]="C","A PEDIDO","STOCK")</f>
        <v>A PEDIDO</v>
      </c>
      <c r="Y547" s="11">
        <f>IF(Tabla1[[#This Row],[ABC]]="C",0,ROUNDUP(VLOOKUP(Tabla1[[#This Row],[ABC]],$F$11:$J$12,MATCH(Y$15,$F$10:$J$10,0),0)*Tabla1[[#This Row],[VENTA POR DÍA]],0))</f>
        <v>0</v>
      </c>
      <c r="Z547" s="11">
        <f>IF(Tabla1[[#This Row],[ABC]]="C",0,ROUNDUP(VLOOKUP(Tabla1[[#This Row],[ABC]],$F$11:$J$12,MATCH(Z$15,$F$10:$J$10,0),0)*Tabla1[[#This Row],[VENTA POR DÍA]],0))</f>
        <v>0</v>
      </c>
    </row>
    <row r="548" spans="2:26" x14ac:dyDescent="0.2">
      <c r="B548" s="2">
        <v>348538</v>
      </c>
      <c r="C548" s="2" t="s">
        <v>166</v>
      </c>
      <c r="D548" s="2" t="s">
        <v>45</v>
      </c>
      <c r="E548" s="3" t="s">
        <v>6</v>
      </c>
      <c r="F548" s="16">
        <f t="shared" ca="1" si="68"/>
        <v>19</v>
      </c>
      <c r="G548" s="17">
        <f t="shared" ca="1" si="69"/>
        <v>25</v>
      </c>
      <c r="H548" s="36" t="str">
        <f>IFERROR(VLOOKUP(Tabla1[[#This Row],[COD PRODUCTO]],Tabla13[#All],9,0),"C")</f>
        <v>C</v>
      </c>
      <c r="I548" s="11">
        <f t="shared" ca="1" si="71"/>
        <v>285</v>
      </c>
      <c r="J548" s="11">
        <f t="shared" ca="1" si="71"/>
        <v>125</v>
      </c>
      <c r="K548" s="11">
        <f t="shared" ca="1" si="71"/>
        <v>286</v>
      </c>
      <c r="L548" s="11">
        <f t="shared" ca="1" si="71"/>
        <v>883</v>
      </c>
      <c r="M548" s="11">
        <f t="shared" ca="1" si="71"/>
        <v>167</v>
      </c>
      <c r="N548" s="11">
        <f t="shared" ca="1" si="71"/>
        <v>260</v>
      </c>
      <c r="O548" s="11">
        <f t="shared" ca="1" si="71"/>
        <v>297</v>
      </c>
      <c r="P548" s="11">
        <f t="shared" ca="1" si="71"/>
        <v>950</v>
      </c>
      <c r="Q548" s="11">
        <f t="shared" ca="1" si="71"/>
        <v>-39</v>
      </c>
      <c r="R548" s="11">
        <f t="shared" ca="1" si="71"/>
        <v>219</v>
      </c>
      <c r="S548" s="11">
        <f t="shared" ca="1" si="71"/>
        <v>803</v>
      </c>
      <c r="T548" s="11">
        <f t="shared" ca="1" si="71"/>
        <v>741</v>
      </c>
      <c r="U548" s="11">
        <f ca="1">IF($B$9=1,AVERAGE(Tabla1[[#This Row],[OCT]:[DIC]]),IF($B$9=2,AVERAGE(Tabla1[[#This Row],[JUL]:[DIC]]),AVERAGE(Tabla1[[#This Row],[ENE]:[DIC]])))</f>
        <v>587.66666666666663</v>
      </c>
      <c r="V548" s="11">
        <f ca="1">+Tabla1[[#This Row],[PROMEDIO VENTA (UNDS)]]/30</f>
        <v>19.588888888888889</v>
      </c>
      <c r="W548" s="11">
        <f ca="1">+Tabla1[[#This Row],[VENTA POR DÍA]]*Tabla1[[#This Row],[LEAD TIME (Días)]]</f>
        <v>489.72222222222223</v>
      </c>
      <c r="X548" s="11" t="str">
        <f>IF(Tabla1[[#This Row],[ABC]]="C","A PEDIDO","STOCK")</f>
        <v>A PEDIDO</v>
      </c>
      <c r="Y548" s="11">
        <f>IF(Tabla1[[#This Row],[ABC]]="C",0,ROUNDUP(VLOOKUP(Tabla1[[#This Row],[ABC]],$F$11:$J$12,MATCH(Y$15,$F$10:$J$10,0),0)*Tabla1[[#This Row],[VENTA POR DÍA]],0))</f>
        <v>0</v>
      </c>
      <c r="Z548" s="11">
        <f>IF(Tabla1[[#This Row],[ABC]]="C",0,ROUNDUP(VLOOKUP(Tabla1[[#This Row],[ABC]],$F$11:$J$12,MATCH(Z$15,$F$10:$J$10,0),0)*Tabla1[[#This Row],[VENTA POR DÍA]],0))</f>
        <v>0</v>
      </c>
    </row>
    <row r="549" spans="2:26" x14ac:dyDescent="0.2">
      <c r="B549" s="2">
        <v>348545</v>
      </c>
      <c r="C549" s="2" t="s">
        <v>167</v>
      </c>
      <c r="D549" s="2" t="s">
        <v>45</v>
      </c>
      <c r="E549" s="3" t="s">
        <v>6</v>
      </c>
      <c r="F549" s="16">
        <f t="shared" ca="1" si="68"/>
        <v>41</v>
      </c>
      <c r="G549" s="17">
        <f t="shared" ca="1" si="69"/>
        <v>20</v>
      </c>
      <c r="H549" s="36" t="str">
        <f>IFERROR(VLOOKUP(Tabla1[[#This Row],[COD PRODUCTO]],Tabla13[#All],9,0),"C")</f>
        <v>A</v>
      </c>
      <c r="I549" s="11">
        <f t="shared" ca="1" si="71"/>
        <v>-45</v>
      </c>
      <c r="J549" s="11">
        <f t="shared" ca="1" si="71"/>
        <v>826</v>
      </c>
      <c r="K549" s="11">
        <f t="shared" ca="1" si="71"/>
        <v>891</v>
      </c>
      <c r="L549" s="11">
        <f t="shared" ca="1" si="71"/>
        <v>372</v>
      </c>
      <c r="M549" s="11">
        <f t="shared" ca="1" si="71"/>
        <v>992</v>
      </c>
      <c r="N549" s="11">
        <f t="shared" ca="1" si="71"/>
        <v>936</v>
      </c>
      <c r="O549" s="11">
        <f t="shared" ca="1" si="71"/>
        <v>-27</v>
      </c>
      <c r="P549" s="11">
        <f t="shared" ca="1" si="71"/>
        <v>850</v>
      </c>
      <c r="Q549" s="11">
        <f t="shared" ca="1" si="71"/>
        <v>895</v>
      </c>
      <c r="R549" s="11">
        <f t="shared" ca="1" si="71"/>
        <v>549</v>
      </c>
      <c r="S549" s="11">
        <f t="shared" ca="1" si="71"/>
        <v>78</v>
      </c>
      <c r="T549" s="11">
        <f t="shared" ca="1" si="71"/>
        <v>67</v>
      </c>
      <c r="U549" s="11">
        <f ca="1">IF($B$9=1,AVERAGE(Tabla1[[#This Row],[OCT]:[DIC]]),IF($B$9=2,AVERAGE(Tabla1[[#This Row],[JUL]:[DIC]]),AVERAGE(Tabla1[[#This Row],[ENE]:[DIC]])))</f>
        <v>231.33333333333334</v>
      </c>
      <c r="V549" s="11">
        <f ca="1">+Tabla1[[#This Row],[PROMEDIO VENTA (UNDS)]]/30</f>
        <v>7.7111111111111112</v>
      </c>
      <c r="W549" s="11">
        <f ca="1">+Tabla1[[#This Row],[VENTA POR DÍA]]*Tabla1[[#This Row],[LEAD TIME (Días)]]</f>
        <v>154.22222222222223</v>
      </c>
      <c r="X549" s="11" t="str">
        <f>IF(Tabla1[[#This Row],[ABC]]="C","A PEDIDO","STOCK")</f>
        <v>STOCK</v>
      </c>
      <c r="Y549" s="11">
        <f ca="1">IF(Tabla1[[#This Row],[ABC]]="C",0,ROUNDUP(VLOOKUP(Tabla1[[#This Row],[ABC]],$F$11:$J$12,MATCH(Y$15,$F$10:$J$10,0),0)*Tabla1[[#This Row],[VENTA POR DÍA]],0))</f>
        <v>23</v>
      </c>
      <c r="Z549" s="11">
        <f ca="1">IF(Tabla1[[#This Row],[ABC]]="C",0,ROUNDUP(VLOOKUP(Tabla1[[#This Row],[ABC]],$F$11:$J$12,MATCH(Z$15,$F$10:$J$10,0),0)*Tabla1[[#This Row],[VENTA POR DÍA]],0))</f>
        <v>225</v>
      </c>
    </row>
    <row r="550" spans="2:26" x14ac:dyDescent="0.2">
      <c r="B550" s="2">
        <v>348630</v>
      </c>
      <c r="C550" s="2" t="s">
        <v>168</v>
      </c>
      <c r="D550" s="2" t="s">
        <v>45</v>
      </c>
      <c r="E550" s="3" t="s">
        <v>6</v>
      </c>
      <c r="F550" s="16">
        <f t="shared" ca="1" si="68"/>
        <v>35</v>
      </c>
      <c r="G550" s="17">
        <f t="shared" ca="1" si="69"/>
        <v>17</v>
      </c>
      <c r="H550" s="36" t="str">
        <f>IFERROR(VLOOKUP(Tabla1[[#This Row],[COD PRODUCTO]],Tabla13[#All],9,0),"C")</f>
        <v>A</v>
      </c>
      <c r="I550" s="11">
        <f t="shared" ca="1" si="71"/>
        <v>83</v>
      </c>
      <c r="J550" s="11">
        <f t="shared" ca="1" si="71"/>
        <v>662</v>
      </c>
      <c r="K550" s="11">
        <f t="shared" ca="1" si="71"/>
        <v>274</v>
      </c>
      <c r="L550" s="11">
        <f t="shared" ca="1" si="71"/>
        <v>35</v>
      </c>
      <c r="M550" s="11">
        <f t="shared" ca="1" si="71"/>
        <v>899</v>
      </c>
      <c r="N550" s="11">
        <f t="shared" ca="1" si="71"/>
        <v>460</v>
      </c>
      <c r="O550" s="11">
        <f t="shared" ca="1" si="71"/>
        <v>87</v>
      </c>
      <c r="P550" s="11">
        <f t="shared" ca="1" si="71"/>
        <v>892</v>
      </c>
      <c r="Q550" s="11">
        <f t="shared" ca="1" si="71"/>
        <v>591</v>
      </c>
      <c r="R550" s="11">
        <f t="shared" ca="1" si="71"/>
        <v>559</v>
      </c>
      <c r="S550" s="11">
        <f t="shared" ca="1" si="71"/>
        <v>348</v>
      </c>
      <c r="T550" s="11">
        <f t="shared" ca="1" si="71"/>
        <v>25</v>
      </c>
      <c r="U550" s="11">
        <f ca="1">IF($B$9=1,AVERAGE(Tabla1[[#This Row],[OCT]:[DIC]]),IF($B$9=2,AVERAGE(Tabla1[[#This Row],[JUL]:[DIC]]),AVERAGE(Tabla1[[#This Row],[ENE]:[DIC]])))</f>
        <v>310.66666666666669</v>
      </c>
      <c r="V550" s="11">
        <f ca="1">+Tabla1[[#This Row],[PROMEDIO VENTA (UNDS)]]/30</f>
        <v>10.355555555555556</v>
      </c>
      <c r="W550" s="11">
        <f ca="1">+Tabla1[[#This Row],[VENTA POR DÍA]]*Tabla1[[#This Row],[LEAD TIME (Días)]]</f>
        <v>176.04444444444445</v>
      </c>
      <c r="X550" s="11" t="str">
        <f>IF(Tabla1[[#This Row],[ABC]]="C","A PEDIDO","STOCK")</f>
        <v>STOCK</v>
      </c>
      <c r="Y550" s="11">
        <f ca="1">IF(Tabla1[[#This Row],[ABC]]="C",0,ROUNDUP(VLOOKUP(Tabla1[[#This Row],[ABC]],$F$11:$J$12,MATCH(Y$15,$F$10:$J$10,0),0)*Tabla1[[#This Row],[VENTA POR DÍA]],0))</f>
        <v>31</v>
      </c>
      <c r="Z550" s="11">
        <f ca="1">IF(Tabla1[[#This Row],[ABC]]="C",0,ROUNDUP(VLOOKUP(Tabla1[[#This Row],[ABC]],$F$11:$J$12,MATCH(Z$15,$F$10:$J$10,0),0)*Tabla1[[#This Row],[VENTA POR DÍA]],0))</f>
        <v>303</v>
      </c>
    </row>
    <row r="551" spans="2:26" x14ac:dyDescent="0.2">
      <c r="B551" s="2">
        <v>348635</v>
      </c>
      <c r="C551" s="2" t="s">
        <v>169</v>
      </c>
      <c r="D551" s="2" t="s">
        <v>45</v>
      </c>
      <c r="E551" s="3" t="s">
        <v>6</v>
      </c>
      <c r="F551" s="16">
        <f t="shared" ca="1" si="68"/>
        <v>22</v>
      </c>
      <c r="G551" s="17">
        <f t="shared" ca="1" si="69"/>
        <v>12</v>
      </c>
      <c r="H551" s="36" t="str">
        <f>IFERROR(VLOOKUP(Tabla1[[#This Row],[COD PRODUCTO]],Tabla13[#All],9,0),"C")</f>
        <v>C</v>
      </c>
      <c r="I551" s="11">
        <f t="shared" ca="1" si="71"/>
        <v>825</v>
      </c>
      <c r="J551" s="11">
        <f t="shared" ca="1" si="71"/>
        <v>286</v>
      </c>
      <c r="K551" s="11">
        <f t="shared" ca="1" si="71"/>
        <v>363</v>
      </c>
      <c r="L551" s="11">
        <f t="shared" ca="1" si="71"/>
        <v>997</v>
      </c>
      <c r="M551" s="11">
        <f t="shared" ca="1" si="71"/>
        <v>-11</v>
      </c>
      <c r="N551" s="11">
        <f t="shared" ca="1" si="71"/>
        <v>58</v>
      </c>
      <c r="O551" s="11">
        <f t="shared" ca="1" si="71"/>
        <v>854</v>
      </c>
      <c r="P551" s="11">
        <f t="shared" ca="1" si="71"/>
        <v>-13</v>
      </c>
      <c r="Q551" s="11">
        <f t="shared" ca="1" si="71"/>
        <v>-99</v>
      </c>
      <c r="R551" s="11">
        <f t="shared" ca="1" si="71"/>
        <v>223</v>
      </c>
      <c r="S551" s="11">
        <f t="shared" ca="1" si="71"/>
        <v>336</v>
      </c>
      <c r="T551" s="11">
        <f t="shared" ca="1" si="71"/>
        <v>424</v>
      </c>
      <c r="U551" s="11">
        <f ca="1">IF($B$9=1,AVERAGE(Tabla1[[#This Row],[OCT]:[DIC]]),IF($B$9=2,AVERAGE(Tabla1[[#This Row],[JUL]:[DIC]]),AVERAGE(Tabla1[[#This Row],[ENE]:[DIC]])))</f>
        <v>327.66666666666669</v>
      </c>
      <c r="V551" s="11">
        <f ca="1">+Tabla1[[#This Row],[PROMEDIO VENTA (UNDS)]]/30</f>
        <v>10.922222222222222</v>
      </c>
      <c r="W551" s="11">
        <f ca="1">+Tabla1[[#This Row],[VENTA POR DÍA]]*Tabla1[[#This Row],[LEAD TIME (Días)]]</f>
        <v>131.06666666666666</v>
      </c>
      <c r="X551" s="11" t="str">
        <f>IF(Tabla1[[#This Row],[ABC]]="C","A PEDIDO","STOCK")</f>
        <v>A PEDIDO</v>
      </c>
      <c r="Y551" s="11">
        <f>IF(Tabla1[[#This Row],[ABC]]="C",0,ROUNDUP(VLOOKUP(Tabla1[[#This Row],[ABC]],$F$11:$J$12,MATCH(Y$15,$F$10:$J$10,0),0)*Tabla1[[#This Row],[VENTA POR DÍA]],0))</f>
        <v>0</v>
      </c>
      <c r="Z551" s="11">
        <f>IF(Tabla1[[#This Row],[ABC]]="C",0,ROUNDUP(VLOOKUP(Tabla1[[#This Row],[ABC]],$F$11:$J$12,MATCH(Z$15,$F$10:$J$10,0),0)*Tabla1[[#This Row],[VENTA POR DÍA]],0))</f>
        <v>0</v>
      </c>
    </row>
    <row r="552" spans="2:26" x14ac:dyDescent="0.2">
      <c r="B552" s="2">
        <v>348636</v>
      </c>
      <c r="C552" s="2" t="s">
        <v>170</v>
      </c>
      <c r="D552" s="2" t="s">
        <v>45</v>
      </c>
      <c r="E552" s="3" t="s">
        <v>6</v>
      </c>
      <c r="F552" s="16">
        <f t="shared" ca="1" si="68"/>
        <v>43</v>
      </c>
      <c r="G552" s="17">
        <f t="shared" ca="1" si="69"/>
        <v>17</v>
      </c>
      <c r="H552" s="36" t="str">
        <f>IFERROR(VLOOKUP(Tabla1[[#This Row],[COD PRODUCTO]],Tabla13[#All],9,0),"C")</f>
        <v>B</v>
      </c>
      <c r="I552" s="11">
        <f t="shared" ca="1" si="71"/>
        <v>577</v>
      </c>
      <c r="J552" s="11">
        <f t="shared" ca="1" si="71"/>
        <v>447</v>
      </c>
      <c r="K552" s="11">
        <f t="shared" ca="1" si="71"/>
        <v>545</v>
      </c>
      <c r="L552" s="11">
        <f t="shared" ca="1" si="71"/>
        <v>-60</v>
      </c>
      <c r="M552" s="11">
        <f t="shared" ca="1" si="71"/>
        <v>973</v>
      </c>
      <c r="N552" s="11">
        <f t="shared" ca="1" si="71"/>
        <v>368</v>
      </c>
      <c r="O552" s="11">
        <f t="shared" ca="1" si="71"/>
        <v>265</v>
      </c>
      <c r="P552" s="11">
        <f t="shared" ca="1" si="71"/>
        <v>113</v>
      </c>
      <c r="Q552" s="11">
        <f t="shared" ca="1" si="71"/>
        <v>-11</v>
      </c>
      <c r="R552" s="11">
        <f t="shared" ca="1" si="71"/>
        <v>176</v>
      </c>
      <c r="S552" s="11">
        <f t="shared" ca="1" si="71"/>
        <v>900</v>
      </c>
      <c r="T552" s="11">
        <f t="shared" ca="1" si="71"/>
        <v>897</v>
      </c>
      <c r="U552" s="11">
        <f ca="1">IF($B$9=1,AVERAGE(Tabla1[[#This Row],[OCT]:[DIC]]),IF($B$9=2,AVERAGE(Tabla1[[#This Row],[JUL]:[DIC]]),AVERAGE(Tabla1[[#This Row],[ENE]:[DIC]])))</f>
        <v>657.66666666666663</v>
      </c>
      <c r="V552" s="11">
        <f ca="1">+Tabla1[[#This Row],[PROMEDIO VENTA (UNDS)]]/30</f>
        <v>21.922222222222221</v>
      </c>
      <c r="W552" s="11">
        <f ca="1">+Tabla1[[#This Row],[VENTA POR DÍA]]*Tabla1[[#This Row],[LEAD TIME (Días)]]</f>
        <v>372.67777777777775</v>
      </c>
      <c r="X552" s="11" t="str">
        <f>IF(Tabla1[[#This Row],[ABC]]="C","A PEDIDO","STOCK")</f>
        <v>STOCK</v>
      </c>
      <c r="Y552" s="11">
        <f ca="1">IF(Tabla1[[#This Row],[ABC]]="C",0,ROUNDUP(VLOOKUP(Tabla1[[#This Row],[ABC]],$F$11:$J$12,MATCH(Y$15,$F$10:$J$10,0),0)*Tabla1[[#This Row],[VENTA POR DÍA]],0))</f>
        <v>206</v>
      </c>
      <c r="Z552" s="11">
        <f ca="1">IF(Tabla1[[#This Row],[ABC]]="C",0,ROUNDUP(VLOOKUP(Tabla1[[#This Row],[ABC]],$F$11:$J$12,MATCH(Z$15,$F$10:$J$10,0),0)*Tabla1[[#This Row],[VENTA POR DÍA]],0))</f>
        <v>500</v>
      </c>
    </row>
    <row r="553" spans="2:26" x14ac:dyDescent="0.2">
      <c r="B553" s="2">
        <v>348637</v>
      </c>
      <c r="C553" s="2" t="s">
        <v>46</v>
      </c>
      <c r="D553" s="2" t="s">
        <v>45</v>
      </c>
      <c r="E553" s="3" t="s">
        <v>6</v>
      </c>
      <c r="F553" s="16">
        <f t="shared" ca="1" si="68"/>
        <v>13</v>
      </c>
      <c r="G553" s="17">
        <f t="shared" ca="1" si="69"/>
        <v>28</v>
      </c>
      <c r="H553" s="36" t="str">
        <f>IFERROR(VLOOKUP(Tabla1[[#This Row],[COD PRODUCTO]],Tabla13[#All],9,0),"C")</f>
        <v>C</v>
      </c>
      <c r="I553" s="11">
        <f t="shared" ca="1" si="71"/>
        <v>727</v>
      </c>
      <c r="J553" s="11">
        <f t="shared" ca="1" si="71"/>
        <v>114</v>
      </c>
      <c r="K553" s="11">
        <f t="shared" ca="1" si="71"/>
        <v>466</v>
      </c>
      <c r="L553" s="11">
        <f t="shared" ca="1" si="71"/>
        <v>273</v>
      </c>
      <c r="M553" s="11">
        <f t="shared" ca="1" si="71"/>
        <v>101</v>
      </c>
      <c r="N553" s="11">
        <f t="shared" ca="1" si="71"/>
        <v>441</v>
      </c>
      <c r="O553" s="11">
        <f t="shared" ca="1" si="71"/>
        <v>825</v>
      </c>
      <c r="P553" s="11">
        <f t="shared" ca="1" si="71"/>
        <v>259</v>
      </c>
      <c r="Q553" s="11">
        <f t="shared" ca="1" si="71"/>
        <v>273</v>
      </c>
      <c r="R553" s="11">
        <f t="shared" ca="1" si="71"/>
        <v>915</v>
      </c>
      <c r="S553" s="11">
        <f t="shared" ca="1" si="71"/>
        <v>344</v>
      </c>
      <c r="T553" s="11">
        <f t="shared" ca="1" si="71"/>
        <v>610</v>
      </c>
      <c r="U553" s="11">
        <f ca="1">IF($B$9=1,AVERAGE(Tabla1[[#This Row],[OCT]:[DIC]]),IF($B$9=2,AVERAGE(Tabla1[[#This Row],[JUL]:[DIC]]),AVERAGE(Tabla1[[#This Row],[ENE]:[DIC]])))</f>
        <v>623</v>
      </c>
      <c r="V553" s="11">
        <f ca="1">+Tabla1[[#This Row],[PROMEDIO VENTA (UNDS)]]/30</f>
        <v>20.766666666666666</v>
      </c>
      <c r="W553" s="11">
        <f ca="1">+Tabla1[[#This Row],[VENTA POR DÍA]]*Tabla1[[#This Row],[LEAD TIME (Días)]]</f>
        <v>581.4666666666667</v>
      </c>
      <c r="X553" s="11" t="str">
        <f>IF(Tabla1[[#This Row],[ABC]]="C","A PEDIDO","STOCK")</f>
        <v>A PEDIDO</v>
      </c>
      <c r="Y553" s="11">
        <f>IF(Tabla1[[#This Row],[ABC]]="C",0,ROUNDUP(VLOOKUP(Tabla1[[#This Row],[ABC]],$F$11:$J$12,MATCH(Y$15,$F$10:$J$10,0),0)*Tabla1[[#This Row],[VENTA POR DÍA]],0))</f>
        <v>0</v>
      </c>
      <c r="Z553" s="11">
        <f>IF(Tabla1[[#This Row],[ABC]]="C",0,ROUNDUP(VLOOKUP(Tabla1[[#This Row],[ABC]],$F$11:$J$12,MATCH(Z$15,$F$10:$J$10,0),0)*Tabla1[[#This Row],[VENTA POR DÍA]],0))</f>
        <v>0</v>
      </c>
    </row>
    <row r="554" spans="2:26" x14ac:dyDescent="0.2">
      <c r="B554" s="2">
        <v>347695</v>
      </c>
      <c r="C554" s="2" t="s">
        <v>175</v>
      </c>
      <c r="D554" s="2" t="s">
        <v>45</v>
      </c>
      <c r="E554" s="3" t="s">
        <v>6</v>
      </c>
      <c r="F554" s="16">
        <f t="shared" ca="1" si="68"/>
        <v>19</v>
      </c>
      <c r="G554" s="17">
        <f t="shared" ca="1" si="69"/>
        <v>8</v>
      </c>
      <c r="H554" s="36" t="str">
        <f>IFERROR(VLOOKUP(Tabla1[[#This Row],[COD PRODUCTO]],Tabla13[#All],9,0),"C")</f>
        <v>A</v>
      </c>
      <c r="I554" s="11">
        <f t="shared" ca="1" si="71"/>
        <v>407</v>
      </c>
      <c r="J554" s="11">
        <f t="shared" ca="1" si="71"/>
        <v>277</v>
      </c>
      <c r="K554" s="11">
        <f t="shared" ca="1" si="71"/>
        <v>94</v>
      </c>
      <c r="L554" s="11">
        <f t="shared" ca="1" si="71"/>
        <v>941</v>
      </c>
      <c r="M554" s="11">
        <f t="shared" ca="1" si="71"/>
        <v>615</v>
      </c>
      <c r="N554" s="11">
        <f t="shared" ca="1" si="71"/>
        <v>127</v>
      </c>
      <c r="O554" s="11">
        <f t="shared" ca="1" si="71"/>
        <v>659</v>
      </c>
      <c r="P554" s="11">
        <f t="shared" ca="1" si="71"/>
        <v>533</v>
      </c>
      <c r="Q554" s="11">
        <f t="shared" ca="1" si="71"/>
        <v>677</v>
      </c>
      <c r="R554" s="11">
        <f t="shared" ca="1" si="71"/>
        <v>219</v>
      </c>
      <c r="S554" s="11">
        <f t="shared" ca="1" si="71"/>
        <v>263</v>
      </c>
      <c r="T554" s="11">
        <f t="shared" ca="1" si="71"/>
        <v>809</v>
      </c>
      <c r="U554" s="11">
        <f ca="1">IF($B$9=1,AVERAGE(Tabla1[[#This Row],[OCT]:[DIC]]),IF($B$9=2,AVERAGE(Tabla1[[#This Row],[JUL]:[DIC]]),AVERAGE(Tabla1[[#This Row],[ENE]:[DIC]])))</f>
        <v>430.33333333333331</v>
      </c>
      <c r="V554" s="11">
        <f ca="1">+Tabla1[[#This Row],[PROMEDIO VENTA (UNDS)]]/30</f>
        <v>14.344444444444443</v>
      </c>
      <c r="W554" s="11">
        <f ca="1">+Tabla1[[#This Row],[VENTA POR DÍA]]*Tabla1[[#This Row],[LEAD TIME (Días)]]</f>
        <v>114.75555555555555</v>
      </c>
      <c r="X554" s="11" t="str">
        <f>IF(Tabla1[[#This Row],[ABC]]="C","A PEDIDO","STOCK")</f>
        <v>STOCK</v>
      </c>
      <c r="Y554" s="11">
        <f ca="1">IF(Tabla1[[#This Row],[ABC]]="C",0,ROUNDUP(VLOOKUP(Tabla1[[#This Row],[ABC]],$F$11:$J$12,MATCH(Y$15,$F$10:$J$10,0),0)*Tabla1[[#This Row],[VENTA POR DÍA]],0))</f>
        <v>43</v>
      </c>
      <c r="Z554" s="11">
        <f ca="1">IF(Tabla1[[#This Row],[ABC]]="C",0,ROUNDUP(VLOOKUP(Tabla1[[#This Row],[ABC]],$F$11:$J$12,MATCH(Z$15,$F$10:$J$10,0),0)*Tabla1[[#This Row],[VENTA POR DÍA]],0))</f>
        <v>419</v>
      </c>
    </row>
    <row r="555" spans="2:26" x14ac:dyDescent="0.2">
      <c r="B555" s="2">
        <v>347629</v>
      </c>
      <c r="C555" s="2" t="s">
        <v>170</v>
      </c>
      <c r="D555" s="2" t="s">
        <v>45</v>
      </c>
      <c r="E555" s="3" t="s">
        <v>6</v>
      </c>
      <c r="F555" s="16">
        <f t="shared" ca="1" si="68"/>
        <v>26</v>
      </c>
      <c r="G555" s="17">
        <f t="shared" ca="1" si="69"/>
        <v>27</v>
      </c>
      <c r="H555" s="36" t="str">
        <f>IFERROR(VLOOKUP(Tabla1[[#This Row],[COD PRODUCTO]],Tabla13[#All],9,0),"C")</f>
        <v>A</v>
      </c>
      <c r="I555" s="11">
        <f t="shared" ca="1" si="71"/>
        <v>291</v>
      </c>
      <c r="J555" s="11">
        <f t="shared" ca="1" si="71"/>
        <v>260</v>
      </c>
      <c r="K555" s="11">
        <f t="shared" ca="1" si="71"/>
        <v>-38</v>
      </c>
      <c r="L555" s="11">
        <f t="shared" ca="1" si="71"/>
        <v>237</v>
      </c>
      <c r="M555" s="11">
        <f t="shared" ca="1" si="71"/>
        <v>-17</v>
      </c>
      <c r="N555" s="11">
        <f t="shared" ca="1" si="71"/>
        <v>659</v>
      </c>
      <c r="O555" s="11">
        <f t="shared" ca="1" si="71"/>
        <v>801</v>
      </c>
      <c r="P555" s="11">
        <f t="shared" ca="1" si="71"/>
        <v>57</v>
      </c>
      <c r="Q555" s="11">
        <f t="shared" ca="1" si="71"/>
        <v>461</v>
      </c>
      <c r="R555" s="11">
        <f t="shared" ca="1" si="71"/>
        <v>222</v>
      </c>
      <c r="S555" s="11">
        <f t="shared" ca="1" si="71"/>
        <v>182</v>
      </c>
      <c r="T555" s="11">
        <f t="shared" ca="1" si="71"/>
        <v>505</v>
      </c>
      <c r="U555" s="11">
        <f ca="1">IF($B$9=1,AVERAGE(Tabla1[[#This Row],[OCT]:[DIC]]),IF($B$9=2,AVERAGE(Tabla1[[#This Row],[JUL]:[DIC]]),AVERAGE(Tabla1[[#This Row],[ENE]:[DIC]])))</f>
        <v>303</v>
      </c>
      <c r="V555" s="11">
        <f ca="1">+Tabla1[[#This Row],[PROMEDIO VENTA (UNDS)]]/30</f>
        <v>10.1</v>
      </c>
      <c r="W555" s="11">
        <f ca="1">+Tabla1[[#This Row],[VENTA POR DÍA]]*Tabla1[[#This Row],[LEAD TIME (Días)]]</f>
        <v>272.7</v>
      </c>
      <c r="X555" s="11" t="str">
        <f>IF(Tabla1[[#This Row],[ABC]]="C","A PEDIDO","STOCK")</f>
        <v>STOCK</v>
      </c>
      <c r="Y555" s="11">
        <f ca="1">IF(Tabla1[[#This Row],[ABC]]="C",0,ROUNDUP(VLOOKUP(Tabla1[[#This Row],[ABC]],$F$11:$J$12,MATCH(Y$15,$F$10:$J$10,0),0)*Tabla1[[#This Row],[VENTA POR DÍA]],0))</f>
        <v>31</v>
      </c>
      <c r="Z555" s="11">
        <f ca="1">IF(Tabla1[[#This Row],[ABC]]="C",0,ROUNDUP(VLOOKUP(Tabla1[[#This Row],[ABC]],$F$11:$J$12,MATCH(Z$15,$F$10:$J$10,0),0)*Tabla1[[#This Row],[VENTA POR DÍA]],0))</f>
        <v>295</v>
      </c>
    </row>
    <row r="556" spans="2:26" x14ac:dyDescent="0.2">
      <c r="B556" s="2">
        <v>347632</v>
      </c>
      <c r="C556" s="2" t="s">
        <v>46</v>
      </c>
      <c r="D556" s="2" t="s">
        <v>45</v>
      </c>
      <c r="E556" s="3" t="s">
        <v>6</v>
      </c>
      <c r="F556" s="16">
        <f t="shared" ca="1" si="68"/>
        <v>41</v>
      </c>
      <c r="G556" s="17">
        <f t="shared" ca="1" si="69"/>
        <v>16</v>
      </c>
      <c r="H556" s="36" t="str">
        <f>IFERROR(VLOOKUP(Tabla1[[#This Row],[COD PRODUCTO]],Tabla13[#All],9,0),"C")</f>
        <v>A</v>
      </c>
      <c r="I556" s="11">
        <f t="shared" ref="I556:T565" ca="1" si="72">RANDBETWEEN(-100,1000)</f>
        <v>7</v>
      </c>
      <c r="J556" s="11">
        <f t="shared" ca="1" si="72"/>
        <v>955</v>
      </c>
      <c r="K556" s="11">
        <f t="shared" ca="1" si="72"/>
        <v>396</v>
      </c>
      <c r="L556" s="11">
        <f t="shared" ca="1" si="72"/>
        <v>593</v>
      </c>
      <c r="M556" s="11">
        <f t="shared" ca="1" si="72"/>
        <v>855</v>
      </c>
      <c r="N556" s="11">
        <f t="shared" ca="1" si="72"/>
        <v>574</v>
      </c>
      <c r="O556" s="11">
        <f t="shared" ca="1" si="72"/>
        <v>463</v>
      </c>
      <c r="P556" s="11">
        <f t="shared" ca="1" si="72"/>
        <v>-53</v>
      </c>
      <c r="Q556" s="11">
        <f t="shared" ca="1" si="72"/>
        <v>719</v>
      </c>
      <c r="R556" s="11">
        <f t="shared" ca="1" si="72"/>
        <v>895</v>
      </c>
      <c r="S556" s="11">
        <f t="shared" ca="1" si="72"/>
        <v>-3</v>
      </c>
      <c r="T556" s="11">
        <f t="shared" ca="1" si="72"/>
        <v>478</v>
      </c>
      <c r="U556" s="11">
        <f ca="1">IF($B$9=1,AVERAGE(Tabla1[[#This Row],[OCT]:[DIC]]),IF($B$9=2,AVERAGE(Tabla1[[#This Row],[JUL]:[DIC]]),AVERAGE(Tabla1[[#This Row],[ENE]:[DIC]])))</f>
        <v>456.66666666666669</v>
      </c>
      <c r="V556" s="11">
        <f ca="1">+Tabla1[[#This Row],[PROMEDIO VENTA (UNDS)]]/30</f>
        <v>15.222222222222223</v>
      </c>
      <c r="W556" s="11">
        <f ca="1">+Tabla1[[#This Row],[VENTA POR DÍA]]*Tabla1[[#This Row],[LEAD TIME (Días)]]</f>
        <v>243.55555555555557</v>
      </c>
      <c r="X556" s="11" t="str">
        <f>IF(Tabla1[[#This Row],[ABC]]="C","A PEDIDO","STOCK")</f>
        <v>STOCK</v>
      </c>
      <c r="Y556" s="11">
        <f ca="1">IF(Tabla1[[#This Row],[ABC]]="C",0,ROUNDUP(VLOOKUP(Tabla1[[#This Row],[ABC]],$F$11:$J$12,MATCH(Y$15,$F$10:$J$10,0),0)*Tabla1[[#This Row],[VENTA POR DÍA]],0))</f>
        <v>46</v>
      </c>
      <c r="Z556" s="11">
        <f ca="1">IF(Tabla1[[#This Row],[ABC]]="C",0,ROUNDUP(VLOOKUP(Tabla1[[#This Row],[ABC]],$F$11:$J$12,MATCH(Z$15,$F$10:$J$10,0),0)*Tabla1[[#This Row],[VENTA POR DÍA]],0))</f>
        <v>445</v>
      </c>
    </row>
    <row r="557" spans="2:26" x14ac:dyDescent="0.2">
      <c r="B557" s="2">
        <v>347635</v>
      </c>
      <c r="C557" s="2" t="s">
        <v>48</v>
      </c>
      <c r="D557" s="2" t="s">
        <v>45</v>
      </c>
      <c r="E557" s="3" t="s">
        <v>6</v>
      </c>
      <c r="F557" s="16">
        <f t="shared" ca="1" si="68"/>
        <v>12</v>
      </c>
      <c r="G557" s="17">
        <f t="shared" ca="1" si="69"/>
        <v>11</v>
      </c>
      <c r="H557" s="36" t="str">
        <f>IFERROR(VLOOKUP(Tabla1[[#This Row],[COD PRODUCTO]],Tabla13[#All],9,0),"C")</f>
        <v>B</v>
      </c>
      <c r="I557" s="11">
        <f t="shared" ca="1" si="72"/>
        <v>-26</v>
      </c>
      <c r="J557" s="11">
        <f t="shared" ca="1" si="72"/>
        <v>504</v>
      </c>
      <c r="K557" s="11">
        <f t="shared" ca="1" si="72"/>
        <v>-48</v>
      </c>
      <c r="L557" s="11">
        <f t="shared" ca="1" si="72"/>
        <v>249</v>
      </c>
      <c r="M557" s="11">
        <f t="shared" ca="1" si="72"/>
        <v>989</v>
      </c>
      <c r="N557" s="11">
        <f t="shared" ca="1" si="72"/>
        <v>160</v>
      </c>
      <c r="O557" s="11">
        <f t="shared" ca="1" si="72"/>
        <v>8</v>
      </c>
      <c r="P557" s="11">
        <f t="shared" ca="1" si="72"/>
        <v>881</v>
      </c>
      <c r="Q557" s="11">
        <f t="shared" ca="1" si="72"/>
        <v>934</v>
      </c>
      <c r="R557" s="11">
        <f t="shared" ca="1" si="72"/>
        <v>830</v>
      </c>
      <c r="S557" s="11">
        <f t="shared" ca="1" si="72"/>
        <v>526</v>
      </c>
      <c r="T557" s="11">
        <f t="shared" ca="1" si="72"/>
        <v>812</v>
      </c>
      <c r="U557" s="11">
        <f ca="1">IF($B$9=1,AVERAGE(Tabla1[[#This Row],[OCT]:[DIC]]),IF($B$9=2,AVERAGE(Tabla1[[#This Row],[JUL]:[DIC]]),AVERAGE(Tabla1[[#This Row],[ENE]:[DIC]])))</f>
        <v>722.66666666666663</v>
      </c>
      <c r="V557" s="11">
        <f ca="1">+Tabla1[[#This Row],[PROMEDIO VENTA (UNDS)]]/30</f>
        <v>24.088888888888889</v>
      </c>
      <c r="W557" s="11">
        <f ca="1">+Tabla1[[#This Row],[VENTA POR DÍA]]*Tabla1[[#This Row],[LEAD TIME (Días)]]</f>
        <v>264.97777777777776</v>
      </c>
      <c r="X557" s="11" t="str">
        <f>IF(Tabla1[[#This Row],[ABC]]="C","A PEDIDO","STOCK")</f>
        <v>STOCK</v>
      </c>
      <c r="Y557" s="11">
        <f ca="1">IF(Tabla1[[#This Row],[ABC]]="C",0,ROUNDUP(VLOOKUP(Tabla1[[#This Row],[ABC]],$F$11:$J$12,MATCH(Y$15,$F$10:$J$10,0),0)*Tabla1[[#This Row],[VENTA POR DÍA]],0))</f>
        <v>226</v>
      </c>
      <c r="Z557" s="11">
        <f ca="1">IF(Tabla1[[#This Row],[ABC]]="C",0,ROUNDUP(VLOOKUP(Tabla1[[#This Row],[ABC]],$F$11:$J$12,MATCH(Z$15,$F$10:$J$10,0),0)*Tabla1[[#This Row],[VENTA POR DÍA]],0))</f>
        <v>549</v>
      </c>
    </row>
    <row r="558" spans="2:26" x14ac:dyDescent="0.2">
      <c r="B558" s="2">
        <v>347641</v>
      </c>
      <c r="C558" s="2" t="s">
        <v>176</v>
      </c>
      <c r="D558" s="2" t="s">
        <v>45</v>
      </c>
      <c r="E558" s="3" t="s">
        <v>6</v>
      </c>
      <c r="F558" s="16">
        <f t="shared" ca="1" si="68"/>
        <v>47</v>
      </c>
      <c r="G558" s="17">
        <f t="shared" ca="1" si="69"/>
        <v>19</v>
      </c>
      <c r="H558" s="36" t="str">
        <f>IFERROR(VLOOKUP(Tabla1[[#This Row],[COD PRODUCTO]],Tabla13[#All],9,0),"C")</f>
        <v>C</v>
      </c>
      <c r="I558" s="11">
        <f t="shared" ca="1" si="72"/>
        <v>883</v>
      </c>
      <c r="J558" s="11">
        <f t="shared" ca="1" si="72"/>
        <v>997</v>
      </c>
      <c r="K558" s="11">
        <f t="shared" ca="1" si="72"/>
        <v>718</v>
      </c>
      <c r="L558" s="11">
        <f t="shared" ca="1" si="72"/>
        <v>714</v>
      </c>
      <c r="M558" s="11">
        <f t="shared" ca="1" si="72"/>
        <v>127</v>
      </c>
      <c r="N558" s="11">
        <f t="shared" ca="1" si="72"/>
        <v>-71</v>
      </c>
      <c r="O558" s="11">
        <f t="shared" ca="1" si="72"/>
        <v>715</v>
      </c>
      <c r="P558" s="11">
        <f t="shared" ca="1" si="72"/>
        <v>132</v>
      </c>
      <c r="Q558" s="11">
        <f t="shared" ca="1" si="72"/>
        <v>-74</v>
      </c>
      <c r="R558" s="11">
        <f t="shared" ca="1" si="72"/>
        <v>794</v>
      </c>
      <c r="S558" s="11">
        <f t="shared" ca="1" si="72"/>
        <v>343</v>
      </c>
      <c r="T558" s="11">
        <f t="shared" ca="1" si="72"/>
        <v>-64</v>
      </c>
      <c r="U558" s="11">
        <f ca="1">IF($B$9=1,AVERAGE(Tabla1[[#This Row],[OCT]:[DIC]]),IF($B$9=2,AVERAGE(Tabla1[[#This Row],[JUL]:[DIC]]),AVERAGE(Tabla1[[#This Row],[ENE]:[DIC]])))</f>
        <v>357.66666666666669</v>
      </c>
      <c r="V558" s="11">
        <f ca="1">+Tabla1[[#This Row],[PROMEDIO VENTA (UNDS)]]/30</f>
        <v>11.922222222222222</v>
      </c>
      <c r="W558" s="11">
        <f ca="1">+Tabla1[[#This Row],[VENTA POR DÍA]]*Tabla1[[#This Row],[LEAD TIME (Días)]]</f>
        <v>226.52222222222224</v>
      </c>
      <c r="X558" s="11" t="str">
        <f>IF(Tabla1[[#This Row],[ABC]]="C","A PEDIDO","STOCK")</f>
        <v>A PEDIDO</v>
      </c>
      <c r="Y558" s="11">
        <f>IF(Tabla1[[#This Row],[ABC]]="C",0,ROUNDUP(VLOOKUP(Tabla1[[#This Row],[ABC]],$F$11:$J$12,MATCH(Y$15,$F$10:$J$10,0),0)*Tabla1[[#This Row],[VENTA POR DÍA]],0))</f>
        <v>0</v>
      </c>
      <c r="Z558" s="11">
        <f>IF(Tabla1[[#This Row],[ABC]]="C",0,ROUNDUP(VLOOKUP(Tabla1[[#This Row],[ABC]],$F$11:$J$12,MATCH(Z$15,$F$10:$J$10,0),0)*Tabla1[[#This Row],[VENTA POR DÍA]],0))</f>
        <v>0</v>
      </c>
    </row>
    <row r="559" spans="2:26" x14ac:dyDescent="0.2">
      <c r="B559" s="2">
        <v>347644</v>
      </c>
      <c r="C559" s="2" t="s">
        <v>177</v>
      </c>
      <c r="D559" s="2" t="s">
        <v>45</v>
      </c>
      <c r="E559" s="3" t="s">
        <v>6</v>
      </c>
      <c r="F559" s="16">
        <f t="shared" ca="1" si="68"/>
        <v>14</v>
      </c>
      <c r="G559" s="17">
        <f t="shared" ca="1" si="69"/>
        <v>10</v>
      </c>
      <c r="H559" s="36" t="str">
        <f>IFERROR(VLOOKUP(Tabla1[[#This Row],[COD PRODUCTO]],Tabla13[#All],9,0),"C")</f>
        <v>C</v>
      </c>
      <c r="I559" s="11">
        <f t="shared" ca="1" si="72"/>
        <v>685</v>
      </c>
      <c r="J559" s="11">
        <f t="shared" ca="1" si="72"/>
        <v>943</v>
      </c>
      <c r="K559" s="11">
        <f t="shared" ca="1" si="72"/>
        <v>480</v>
      </c>
      <c r="L559" s="11">
        <f t="shared" ca="1" si="72"/>
        <v>321</v>
      </c>
      <c r="M559" s="11">
        <f t="shared" ca="1" si="72"/>
        <v>721</v>
      </c>
      <c r="N559" s="11">
        <f t="shared" ca="1" si="72"/>
        <v>934</v>
      </c>
      <c r="O559" s="11">
        <f t="shared" ca="1" si="72"/>
        <v>361</v>
      </c>
      <c r="P559" s="11">
        <f t="shared" ca="1" si="72"/>
        <v>641</v>
      </c>
      <c r="Q559" s="11">
        <f t="shared" ca="1" si="72"/>
        <v>780</v>
      </c>
      <c r="R559" s="11">
        <f t="shared" ca="1" si="72"/>
        <v>97</v>
      </c>
      <c r="S559" s="11">
        <f t="shared" ca="1" si="72"/>
        <v>468</v>
      </c>
      <c r="T559" s="11">
        <f t="shared" ca="1" si="72"/>
        <v>361</v>
      </c>
      <c r="U559" s="11">
        <f ca="1">IF($B$9=1,AVERAGE(Tabla1[[#This Row],[OCT]:[DIC]]),IF($B$9=2,AVERAGE(Tabla1[[#This Row],[JUL]:[DIC]]),AVERAGE(Tabla1[[#This Row],[ENE]:[DIC]])))</f>
        <v>308.66666666666669</v>
      </c>
      <c r="V559" s="11">
        <f ca="1">+Tabla1[[#This Row],[PROMEDIO VENTA (UNDS)]]/30</f>
        <v>10.28888888888889</v>
      </c>
      <c r="W559" s="11">
        <f ca="1">+Tabla1[[#This Row],[VENTA POR DÍA]]*Tabla1[[#This Row],[LEAD TIME (Días)]]</f>
        <v>102.8888888888889</v>
      </c>
      <c r="X559" s="11" t="str">
        <f>IF(Tabla1[[#This Row],[ABC]]="C","A PEDIDO","STOCK")</f>
        <v>A PEDIDO</v>
      </c>
      <c r="Y559" s="11">
        <f>IF(Tabla1[[#This Row],[ABC]]="C",0,ROUNDUP(VLOOKUP(Tabla1[[#This Row],[ABC]],$F$11:$J$12,MATCH(Y$15,$F$10:$J$10,0),0)*Tabla1[[#This Row],[VENTA POR DÍA]],0))</f>
        <v>0</v>
      </c>
      <c r="Z559" s="11">
        <f>IF(Tabla1[[#This Row],[ABC]]="C",0,ROUNDUP(VLOOKUP(Tabla1[[#This Row],[ABC]],$F$11:$J$12,MATCH(Z$15,$F$10:$J$10,0),0)*Tabla1[[#This Row],[VENTA POR DÍA]],0))</f>
        <v>0</v>
      </c>
    </row>
    <row r="560" spans="2:26" x14ac:dyDescent="0.2">
      <c r="B560" s="2">
        <v>347647</v>
      </c>
      <c r="C560" s="2" t="s">
        <v>178</v>
      </c>
      <c r="D560" s="2" t="s">
        <v>45</v>
      </c>
      <c r="E560" s="3" t="s">
        <v>6</v>
      </c>
      <c r="F560" s="16">
        <f t="shared" ca="1" si="68"/>
        <v>31</v>
      </c>
      <c r="G560" s="17">
        <f t="shared" ca="1" si="69"/>
        <v>15</v>
      </c>
      <c r="H560" s="36" t="str">
        <f>IFERROR(VLOOKUP(Tabla1[[#This Row],[COD PRODUCTO]],Tabla13[#All],9,0),"C")</f>
        <v>C</v>
      </c>
      <c r="I560" s="11">
        <f t="shared" ca="1" si="72"/>
        <v>100</v>
      </c>
      <c r="J560" s="11">
        <f t="shared" ca="1" si="72"/>
        <v>997</v>
      </c>
      <c r="K560" s="11">
        <f t="shared" ca="1" si="72"/>
        <v>105</v>
      </c>
      <c r="L560" s="11">
        <f t="shared" ca="1" si="72"/>
        <v>713</v>
      </c>
      <c r="M560" s="11">
        <f t="shared" ca="1" si="72"/>
        <v>945</v>
      </c>
      <c r="N560" s="11">
        <f t="shared" ca="1" si="72"/>
        <v>917</v>
      </c>
      <c r="O560" s="11">
        <f t="shared" ca="1" si="72"/>
        <v>688</v>
      </c>
      <c r="P560" s="11">
        <f t="shared" ca="1" si="72"/>
        <v>74</v>
      </c>
      <c r="Q560" s="11">
        <f t="shared" ca="1" si="72"/>
        <v>513</v>
      </c>
      <c r="R560" s="11">
        <f t="shared" ca="1" si="72"/>
        <v>175</v>
      </c>
      <c r="S560" s="11">
        <f t="shared" ca="1" si="72"/>
        <v>-9</v>
      </c>
      <c r="T560" s="11">
        <f t="shared" ca="1" si="72"/>
        <v>582</v>
      </c>
      <c r="U560" s="11">
        <f ca="1">IF($B$9=1,AVERAGE(Tabla1[[#This Row],[OCT]:[DIC]]),IF($B$9=2,AVERAGE(Tabla1[[#This Row],[JUL]:[DIC]]),AVERAGE(Tabla1[[#This Row],[ENE]:[DIC]])))</f>
        <v>249.33333333333334</v>
      </c>
      <c r="V560" s="11">
        <f ca="1">+Tabla1[[#This Row],[PROMEDIO VENTA (UNDS)]]/30</f>
        <v>8.3111111111111118</v>
      </c>
      <c r="W560" s="11">
        <f ca="1">+Tabla1[[#This Row],[VENTA POR DÍA]]*Tabla1[[#This Row],[LEAD TIME (Días)]]</f>
        <v>124.66666666666667</v>
      </c>
      <c r="X560" s="11" t="str">
        <f>IF(Tabla1[[#This Row],[ABC]]="C","A PEDIDO","STOCK")</f>
        <v>A PEDIDO</v>
      </c>
      <c r="Y560" s="11">
        <f>IF(Tabla1[[#This Row],[ABC]]="C",0,ROUNDUP(VLOOKUP(Tabla1[[#This Row],[ABC]],$F$11:$J$12,MATCH(Y$15,$F$10:$J$10,0),0)*Tabla1[[#This Row],[VENTA POR DÍA]],0))</f>
        <v>0</v>
      </c>
      <c r="Z560" s="11">
        <f>IF(Tabla1[[#This Row],[ABC]]="C",0,ROUNDUP(VLOOKUP(Tabla1[[#This Row],[ABC]],$F$11:$J$12,MATCH(Z$15,$F$10:$J$10,0),0)*Tabla1[[#This Row],[VENTA POR DÍA]],0))</f>
        <v>0</v>
      </c>
    </row>
    <row r="561" spans="2:26" x14ac:dyDescent="0.2">
      <c r="B561" s="2">
        <v>347649</v>
      </c>
      <c r="C561" s="2" t="s">
        <v>179</v>
      </c>
      <c r="D561" s="2" t="s">
        <v>45</v>
      </c>
      <c r="E561" s="3" t="s">
        <v>6</v>
      </c>
      <c r="F561" s="16">
        <f t="shared" ca="1" si="68"/>
        <v>8</v>
      </c>
      <c r="G561" s="17">
        <f t="shared" ca="1" si="69"/>
        <v>26</v>
      </c>
      <c r="H561" s="36" t="str">
        <f>IFERROR(VLOOKUP(Tabla1[[#This Row],[COD PRODUCTO]],Tabla13[#All],9,0),"C")</f>
        <v>A</v>
      </c>
      <c r="I561" s="11">
        <f t="shared" ca="1" si="72"/>
        <v>-84</v>
      </c>
      <c r="J561" s="11">
        <f t="shared" ca="1" si="72"/>
        <v>477</v>
      </c>
      <c r="K561" s="11">
        <f t="shared" ca="1" si="72"/>
        <v>177</v>
      </c>
      <c r="L561" s="11">
        <f t="shared" ca="1" si="72"/>
        <v>535</v>
      </c>
      <c r="M561" s="11">
        <f t="shared" ca="1" si="72"/>
        <v>826</v>
      </c>
      <c r="N561" s="11">
        <f t="shared" ca="1" si="72"/>
        <v>820</v>
      </c>
      <c r="O561" s="11">
        <f t="shared" ca="1" si="72"/>
        <v>917</v>
      </c>
      <c r="P561" s="11">
        <f t="shared" ca="1" si="72"/>
        <v>866</v>
      </c>
      <c r="Q561" s="11">
        <f t="shared" ca="1" si="72"/>
        <v>183</v>
      </c>
      <c r="R561" s="11">
        <f t="shared" ca="1" si="72"/>
        <v>261</v>
      </c>
      <c r="S561" s="11">
        <f t="shared" ca="1" si="72"/>
        <v>346</v>
      </c>
      <c r="T561" s="11">
        <f t="shared" ca="1" si="72"/>
        <v>339</v>
      </c>
      <c r="U561" s="11">
        <f ca="1">IF($B$9=1,AVERAGE(Tabla1[[#This Row],[OCT]:[DIC]]),IF($B$9=2,AVERAGE(Tabla1[[#This Row],[JUL]:[DIC]]),AVERAGE(Tabla1[[#This Row],[ENE]:[DIC]])))</f>
        <v>315.33333333333331</v>
      </c>
      <c r="V561" s="11">
        <f ca="1">+Tabla1[[#This Row],[PROMEDIO VENTA (UNDS)]]/30</f>
        <v>10.511111111111111</v>
      </c>
      <c r="W561" s="11">
        <f ca="1">+Tabla1[[#This Row],[VENTA POR DÍA]]*Tabla1[[#This Row],[LEAD TIME (Días)]]</f>
        <v>273.28888888888889</v>
      </c>
      <c r="X561" s="11" t="str">
        <f>IF(Tabla1[[#This Row],[ABC]]="C","A PEDIDO","STOCK")</f>
        <v>STOCK</v>
      </c>
      <c r="Y561" s="11">
        <f ca="1">IF(Tabla1[[#This Row],[ABC]]="C",0,ROUNDUP(VLOOKUP(Tabla1[[#This Row],[ABC]],$F$11:$J$12,MATCH(Y$15,$F$10:$J$10,0),0)*Tabla1[[#This Row],[VENTA POR DÍA]],0))</f>
        <v>32</v>
      </c>
      <c r="Z561" s="11">
        <f ca="1">IF(Tabla1[[#This Row],[ABC]]="C",0,ROUNDUP(VLOOKUP(Tabla1[[#This Row],[ABC]],$F$11:$J$12,MATCH(Z$15,$F$10:$J$10,0),0)*Tabla1[[#This Row],[VENTA POR DÍA]],0))</f>
        <v>307</v>
      </c>
    </row>
    <row r="562" spans="2:26" x14ac:dyDescent="0.2">
      <c r="B562" s="2">
        <v>348537</v>
      </c>
      <c r="C562" s="2" t="s">
        <v>184</v>
      </c>
      <c r="D562" s="2" t="s">
        <v>45</v>
      </c>
      <c r="E562" s="3" t="s">
        <v>6</v>
      </c>
      <c r="F562" s="16">
        <f t="shared" ca="1" si="68"/>
        <v>35</v>
      </c>
      <c r="G562" s="17">
        <f t="shared" ca="1" si="69"/>
        <v>17</v>
      </c>
      <c r="H562" s="36" t="str">
        <f>IFERROR(VLOOKUP(Tabla1[[#This Row],[COD PRODUCTO]],Tabla13[#All],9,0),"C")</f>
        <v>B</v>
      </c>
      <c r="I562" s="11">
        <f t="shared" ca="1" si="72"/>
        <v>610</v>
      </c>
      <c r="J562" s="11">
        <f t="shared" ca="1" si="72"/>
        <v>550</v>
      </c>
      <c r="K562" s="11">
        <f t="shared" ca="1" si="72"/>
        <v>212</v>
      </c>
      <c r="L562" s="11">
        <f t="shared" ca="1" si="72"/>
        <v>84</v>
      </c>
      <c r="M562" s="11">
        <f t="shared" ca="1" si="72"/>
        <v>975</v>
      </c>
      <c r="N562" s="11">
        <f t="shared" ca="1" si="72"/>
        <v>947</v>
      </c>
      <c r="O562" s="11">
        <f t="shared" ca="1" si="72"/>
        <v>59</v>
      </c>
      <c r="P562" s="11">
        <f t="shared" ca="1" si="72"/>
        <v>669</v>
      </c>
      <c r="Q562" s="11">
        <f t="shared" ca="1" si="72"/>
        <v>653</v>
      </c>
      <c r="R562" s="11">
        <f t="shared" ca="1" si="72"/>
        <v>825</v>
      </c>
      <c r="S562" s="11">
        <f t="shared" ca="1" si="72"/>
        <v>-73</v>
      </c>
      <c r="T562" s="11">
        <f t="shared" ca="1" si="72"/>
        <v>842</v>
      </c>
      <c r="U562" s="11">
        <f ca="1">IF($B$9=1,AVERAGE(Tabla1[[#This Row],[OCT]:[DIC]]),IF($B$9=2,AVERAGE(Tabla1[[#This Row],[JUL]:[DIC]]),AVERAGE(Tabla1[[#This Row],[ENE]:[DIC]])))</f>
        <v>531.33333333333337</v>
      </c>
      <c r="V562" s="11">
        <f ca="1">+Tabla1[[#This Row],[PROMEDIO VENTA (UNDS)]]/30</f>
        <v>17.711111111111112</v>
      </c>
      <c r="W562" s="11">
        <f ca="1">+Tabla1[[#This Row],[VENTA POR DÍA]]*Tabla1[[#This Row],[LEAD TIME (Días)]]</f>
        <v>301.0888888888889</v>
      </c>
      <c r="X562" s="11" t="str">
        <f>IF(Tabla1[[#This Row],[ABC]]="C","A PEDIDO","STOCK")</f>
        <v>STOCK</v>
      </c>
      <c r="Y562" s="11">
        <f ca="1">IF(Tabla1[[#This Row],[ABC]]="C",0,ROUNDUP(VLOOKUP(Tabla1[[#This Row],[ABC]],$F$11:$J$12,MATCH(Y$15,$F$10:$J$10,0),0)*Tabla1[[#This Row],[VENTA POR DÍA]],0))</f>
        <v>166</v>
      </c>
      <c r="Z562" s="11">
        <f ca="1">IF(Tabla1[[#This Row],[ABC]]="C",0,ROUNDUP(VLOOKUP(Tabla1[[#This Row],[ABC]],$F$11:$J$12,MATCH(Z$15,$F$10:$J$10,0),0)*Tabla1[[#This Row],[VENTA POR DÍA]],0))</f>
        <v>404</v>
      </c>
    </row>
    <row r="563" spans="2:26" x14ac:dyDescent="0.2">
      <c r="B563" s="2">
        <v>347585</v>
      </c>
      <c r="C563" s="2" t="s">
        <v>198</v>
      </c>
      <c r="D563" s="2" t="s">
        <v>45</v>
      </c>
      <c r="E563" s="3" t="s">
        <v>6</v>
      </c>
      <c r="F563" s="16">
        <f t="shared" ca="1" si="68"/>
        <v>14</v>
      </c>
      <c r="G563" s="17">
        <f t="shared" ca="1" si="69"/>
        <v>19</v>
      </c>
      <c r="H563" s="36" t="str">
        <f>IFERROR(VLOOKUP(Tabla1[[#This Row],[COD PRODUCTO]],Tabla13[#All],9,0),"C")</f>
        <v>B</v>
      </c>
      <c r="I563" s="11">
        <f t="shared" ca="1" si="72"/>
        <v>526</v>
      </c>
      <c r="J563" s="11">
        <f t="shared" ca="1" si="72"/>
        <v>-26</v>
      </c>
      <c r="K563" s="11">
        <f t="shared" ca="1" si="72"/>
        <v>60</v>
      </c>
      <c r="L563" s="11">
        <f t="shared" ca="1" si="72"/>
        <v>572</v>
      </c>
      <c r="M563" s="11">
        <f t="shared" ca="1" si="72"/>
        <v>119</v>
      </c>
      <c r="N563" s="11">
        <f t="shared" ca="1" si="72"/>
        <v>31</v>
      </c>
      <c r="O563" s="11">
        <f t="shared" ca="1" si="72"/>
        <v>563</v>
      </c>
      <c r="P563" s="11">
        <f t="shared" ca="1" si="72"/>
        <v>372</v>
      </c>
      <c r="Q563" s="11">
        <f t="shared" ca="1" si="72"/>
        <v>697</v>
      </c>
      <c r="R563" s="11">
        <f t="shared" ca="1" si="72"/>
        <v>216</v>
      </c>
      <c r="S563" s="11">
        <f t="shared" ca="1" si="72"/>
        <v>872</v>
      </c>
      <c r="T563" s="11">
        <f t="shared" ca="1" si="72"/>
        <v>657</v>
      </c>
      <c r="U563" s="11">
        <f ca="1">IF($B$9=1,AVERAGE(Tabla1[[#This Row],[OCT]:[DIC]]),IF($B$9=2,AVERAGE(Tabla1[[#This Row],[JUL]:[DIC]]),AVERAGE(Tabla1[[#This Row],[ENE]:[DIC]])))</f>
        <v>581.66666666666663</v>
      </c>
      <c r="V563" s="11">
        <f ca="1">+Tabla1[[#This Row],[PROMEDIO VENTA (UNDS)]]/30</f>
        <v>19.388888888888889</v>
      </c>
      <c r="W563" s="11">
        <f ca="1">+Tabla1[[#This Row],[VENTA POR DÍA]]*Tabla1[[#This Row],[LEAD TIME (Días)]]</f>
        <v>368.38888888888891</v>
      </c>
      <c r="X563" s="11" t="str">
        <f>IF(Tabla1[[#This Row],[ABC]]="C","A PEDIDO","STOCK")</f>
        <v>STOCK</v>
      </c>
      <c r="Y563" s="11">
        <f ca="1">IF(Tabla1[[#This Row],[ABC]]="C",0,ROUNDUP(VLOOKUP(Tabla1[[#This Row],[ABC]],$F$11:$J$12,MATCH(Y$15,$F$10:$J$10,0),0)*Tabla1[[#This Row],[VENTA POR DÍA]],0))</f>
        <v>182</v>
      </c>
      <c r="Z563" s="11">
        <f ca="1">IF(Tabla1[[#This Row],[ABC]]="C",0,ROUNDUP(VLOOKUP(Tabla1[[#This Row],[ABC]],$F$11:$J$12,MATCH(Z$15,$F$10:$J$10,0),0)*Tabla1[[#This Row],[VENTA POR DÍA]],0))</f>
        <v>442</v>
      </c>
    </row>
    <row r="564" spans="2:26" x14ac:dyDescent="0.2">
      <c r="B564" s="2">
        <v>347599</v>
      </c>
      <c r="C564" s="2" t="s">
        <v>169</v>
      </c>
      <c r="D564" s="2" t="s">
        <v>45</v>
      </c>
      <c r="E564" s="3" t="s">
        <v>6</v>
      </c>
      <c r="F564" s="16">
        <f t="shared" ca="1" si="68"/>
        <v>23</v>
      </c>
      <c r="G564" s="17">
        <f t="shared" ca="1" si="69"/>
        <v>3</v>
      </c>
      <c r="H564" s="36" t="str">
        <f>IFERROR(VLOOKUP(Tabla1[[#This Row],[COD PRODUCTO]],Tabla13[#All],9,0),"C")</f>
        <v>C</v>
      </c>
      <c r="I564" s="11">
        <f t="shared" ca="1" si="72"/>
        <v>598</v>
      </c>
      <c r="J564" s="11">
        <f t="shared" ca="1" si="72"/>
        <v>853</v>
      </c>
      <c r="K564" s="11">
        <f t="shared" ca="1" si="72"/>
        <v>237</v>
      </c>
      <c r="L564" s="11">
        <f t="shared" ca="1" si="72"/>
        <v>777</v>
      </c>
      <c r="M564" s="11">
        <f t="shared" ca="1" si="72"/>
        <v>875</v>
      </c>
      <c r="N564" s="11">
        <f t="shared" ca="1" si="72"/>
        <v>383</v>
      </c>
      <c r="O564" s="11">
        <f t="shared" ca="1" si="72"/>
        <v>383</v>
      </c>
      <c r="P564" s="11">
        <f t="shared" ca="1" si="72"/>
        <v>216</v>
      </c>
      <c r="Q564" s="11">
        <f t="shared" ca="1" si="72"/>
        <v>-52</v>
      </c>
      <c r="R564" s="11">
        <f t="shared" ca="1" si="72"/>
        <v>102</v>
      </c>
      <c r="S564" s="11">
        <f t="shared" ca="1" si="72"/>
        <v>326</v>
      </c>
      <c r="T564" s="11">
        <f t="shared" ca="1" si="72"/>
        <v>8</v>
      </c>
      <c r="U564" s="11">
        <f ca="1">IF($B$9=1,AVERAGE(Tabla1[[#This Row],[OCT]:[DIC]]),IF($B$9=2,AVERAGE(Tabla1[[#This Row],[JUL]:[DIC]]),AVERAGE(Tabla1[[#This Row],[ENE]:[DIC]])))</f>
        <v>145.33333333333334</v>
      </c>
      <c r="V564" s="11">
        <f ca="1">+Tabla1[[#This Row],[PROMEDIO VENTA (UNDS)]]/30</f>
        <v>4.844444444444445</v>
      </c>
      <c r="W564" s="11">
        <f ca="1">+Tabla1[[#This Row],[VENTA POR DÍA]]*Tabla1[[#This Row],[LEAD TIME (Días)]]</f>
        <v>14.533333333333335</v>
      </c>
      <c r="X564" s="11" t="str">
        <f>IF(Tabla1[[#This Row],[ABC]]="C","A PEDIDO","STOCK")</f>
        <v>A PEDIDO</v>
      </c>
      <c r="Y564" s="11">
        <f>IF(Tabla1[[#This Row],[ABC]]="C",0,ROUNDUP(VLOOKUP(Tabla1[[#This Row],[ABC]],$F$11:$J$12,MATCH(Y$15,$F$10:$J$10,0),0)*Tabla1[[#This Row],[VENTA POR DÍA]],0))</f>
        <v>0</v>
      </c>
      <c r="Z564" s="11">
        <f>IF(Tabla1[[#This Row],[ABC]]="C",0,ROUNDUP(VLOOKUP(Tabla1[[#This Row],[ABC]],$F$11:$J$12,MATCH(Z$15,$F$10:$J$10,0),0)*Tabla1[[#This Row],[VENTA POR DÍA]],0))</f>
        <v>0</v>
      </c>
    </row>
    <row r="565" spans="2:26" x14ac:dyDescent="0.2">
      <c r="B565" s="2">
        <v>347682</v>
      </c>
      <c r="C565" s="2" t="s">
        <v>199</v>
      </c>
      <c r="D565" s="2" t="s">
        <v>45</v>
      </c>
      <c r="E565" s="3" t="s">
        <v>6</v>
      </c>
      <c r="F565" s="16">
        <f t="shared" ca="1" si="68"/>
        <v>44</v>
      </c>
      <c r="G565" s="17">
        <f t="shared" ca="1" si="69"/>
        <v>11</v>
      </c>
      <c r="H565" s="36" t="str">
        <f>IFERROR(VLOOKUP(Tabla1[[#This Row],[COD PRODUCTO]],Tabla13[#All],9,0),"C")</f>
        <v>C</v>
      </c>
      <c r="I565" s="11">
        <f t="shared" ca="1" si="72"/>
        <v>690</v>
      </c>
      <c r="J565" s="11">
        <f t="shared" ca="1" si="72"/>
        <v>890</v>
      </c>
      <c r="K565" s="11">
        <f t="shared" ca="1" si="72"/>
        <v>798</v>
      </c>
      <c r="L565" s="11">
        <f t="shared" ca="1" si="72"/>
        <v>442</v>
      </c>
      <c r="M565" s="11">
        <f t="shared" ca="1" si="72"/>
        <v>463</v>
      </c>
      <c r="N565" s="11">
        <f t="shared" ca="1" si="72"/>
        <v>-73</v>
      </c>
      <c r="O565" s="11">
        <f t="shared" ca="1" si="72"/>
        <v>181</v>
      </c>
      <c r="P565" s="11">
        <f t="shared" ca="1" si="72"/>
        <v>812</v>
      </c>
      <c r="Q565" s="11">
        <f t="shared" ca="1" si="72"/>
        <v>764</v>
      </c>
      <c r="R565" s="11">
        <f t="shared" ca="1" si="72"/>
        <v>365</v>
      </c>
      <c r="S565" s="11">
        <f t="shared" ca="1" si="72"/>
        <v>802</v>
      </c>
      <c r="T565" s="11">
        <f t="shared" ca="1" si="72"/>
        <v>946</v>
      </c>
      <c r="U565" s="11">
        <f ca="1">IF($B$9=1,AVERAGE(Tabla1[[#This Row],[OCT]:[DIC]]),IF($B$9=2,AVERAGE(Tabla1[[#This Row],[JUL]:[DIC]]),AVERAGE(Tabla1[[#This Row],[ENE]:[DIC]])))</f>
        <v>704.33333333333337</v>
      </c>
      <c r="V565" s="11">
        <f ca="1">+Tabla1[[#This Row],[PROMEDIO VENTA (UNDS)]]/30</f>
        <v>23.477777777777778</v>
      </c>
      <c r="W565" s="11">
        <f ca="1">+Tabla1[[#This Row],[VENTA POR DÍA]]*Tabla1[[#This Row],[LEAD TIME (Días)]]</f>
        <v>258.25555555555553</v>
      </c>
      <c r="X565" s="11" t="str">
        <f>IF(Tabla1[[#This Row],[ABC]]="C","A PEDIDO","STOCK")</f>
        <v>A PEDIDO</v>
      </c>
      <c r="Y565" s="11">
        <f>IF(Tabla1[[#This Row],[ABC]]="C",0,ROUNDUP(VLOOKUP(Tabla1[[#This Row],[ABC]],$F$11:$J$12,MATCH(Y$15,$F$10:$J$10,0),0)*Tabla1[[#This Row],[VENTA POR DÍA]],0))</f>
        <v>0</v>
      </c>
      <c r="Z565" s="11">
        <f>IF(Tabla1[[#This Row],[ABC]]="C",0,ROUNDUP(VLOOKUP(Tabla1[[#This Row],[ABC]],$F$11:$J$12,MATCH(Z$15,$F$10:$J$10,0),0)*Tabla1[[#This Row],[VENTA POR DÍA]],0))</f>
        <v>0</v>
      </c>
    </row>
    <row r="566" spans="2:26" x14ac:dyDescent="0.2">
      <c r="B566" s="2">
        <v>347728</v>
      </c>
      <c r="C566" s="2" t="s">
        <v>200</v>
      </c>
      <c r="D566" s="2" t="s">
        <v>45</v>
      </c>
      <c r="E566" s="3" t="s">
        <v>6</v>
      </c>
      <c r="F566" s="16">
        <f t="shared" ca="1" si="68"/>
        <v>44</v>
      </c>
      <c r="G566" s="17">
        <f t="shared" ca="1" si="69"/>
        <v>13</v>
      </c>
      <c r="H566" s="36" t="str">
        <f>IFERROR(VLOOKUP(Tabla1[[#This Row],[COD PRODUCTO]],Tabla13[#All],9,0),"C")</f>
        <v>C</v>
      </c>
      <c r="I566" s="11">
        <f t="shared" ref="I566:T575" ca="1" si="73">RANDBETWEEN(-100,1000)</f>
        <v>854</v>
      </c>
      <c r="J566" s="11">
        <f t="shared" ca="1" si="73"/>
        <v>271</v>
      </c>
      <c r="K566" s="11">
        <f t="shared" ca="1" si="73"/>
        <v>256</v>
      </c>
      <c r="L566" s="11">
        <f t="shared" ca="1" si="73"/>
        <v>942</v>
      </c>
      <c r="M566" s="11">
        <f t="shared" ca="1" si="73"/>
        <v>-33</v>
      </c>
      <c r="N566" s="11">
        <f t="shared" ca="1" si="73"/>
        <v>836</v>
      </c>
      <c r="O566" s="11">
        <f t="shared" ca="1" si="73"/>
        <v>452</v>
      </c>
      <c r="P566" s="11">
        <f t="shared" ca="1" si="73"/>
        <v>792</v>
      </c>
      <c r="Q566" s="11">
        <f t="shared" ca="1" si="73"/>
        <v>951</v>
      </c>
      <c r="R566" s="11">
        <f t="shared" ca="1" si="73"/>
        <v>749</v>
      </c>
      <c r="S566" s="11">
        <f t="shared" ca="1" si="73"/>
        <v>41</v>
      </c>
      <c r="T566" s="11">
        <f t="shared" ca="1" si="73"/>
        <v>359</v>
      </c>
      <c r="U566" s="11">
        <f ca="1">IF($B$9=1,AVERAGE(Tabla1[[#This Row],[OCT]:[DIC]]),IF($B$9=2,AVERAGE(Tabla1[[#This Row],[JUL]:[DIC]]),AVERAGE(Tabla1[[#This Row],[ENE]:[DIC]])))</f>
        <v>383</v>
      </c>
      <c r="V566" s="11">
        <f ca="1">+Tabla1[[#This Row],[PROMEDIO VENTA (UNDS)]]/30</f>
        <v>12.766666666666667</v>
      </c>
      <c r="W566" s="11">
        <f ca="1">+Tabla1[[#This Row],[VENTA POR DÍA]]*Tabla1[[#This Row],[LEAD TIME (Días)]]</f>
        <v>165.96666666666667</v>
      </c>
      <c r="X566" s="11" t="str">
        <f>IF(Tabla1[[#This Row],[ABC]]="C","A PEDIDO","STOCK")</f>
        <v>A PEDIDO</v>
      </c>
      <c r="Y566" s="11">
        <f>IF(Tabla1[[#This Row],[ABC]]="C",0,ROUNDUP(VLOOKUP(Tabla1[[#This Row],[ABC]],$F$11:$J$12,MATCH(Y$15,$F$10:$J$10,0),0)*Tabla1[[#This Row],[VENTA POR DÍA]],0))</f>
        <v>0</v>
      </c>
      <c r="Z566" s="11">
        <f>IF(Tabla1[[#This Row],[ABC]]="C",0,ROUNDUP(VLOOKUP(Tabla1[[#This Row],[ABC]],$F$11:$J$12,MATCH(Z$15,$F$10:$J$10,0),0)*Tabla1[[#This Row],[VENTA POR DÍA]],0))</f>
        <v>0</v>
      </c>
    </row>
    <row r="567" spans="2:26" x14ac:dyDescent="0.2">
      <c r="B567" s="2">
        <v>348520</v>
      </c>
      <c r="C567" s="2" t="s">
        <v>201</v>
      </c>
      <c r="D567" s="2" t="s">
        <v>45</v>
      </c>
      <c r="E567" s="3" t="s">
        <v>6</v>
      </c>
      <c r="F567" s="16">
        <f t="shared" ca="1" si="68"/>
        <v>20</v>
      </c>
      <c r="G567" s="17">
        <f t="shared" ca="1" si="69"/>
        <v>18</v>
      </c>
      <c r="H567" s="36" t="str">
        <f>IFERROR(VLOOKUP(Tabla1[[#This Row],[COD PRODUCTO]],Tabla13[#All],9,0),"C")</f>
        <v>C</v>
      </c>
      <c r="I567" s="11">
        <f t="shared" ca="1" si="73"/>
        <v>908</v>
      </c>
      <c r="J567" s="11">
        <f t="shared" ca="1" si="73"/>
        <v>173</v>
      </c>
      <c r="K567" s="11">
        <f t="shared" ca="1" si="73"/>
        <v>804</v>
      </c>
      <c r="L567" s="11">
        <f t="shared" ca="1" si="73"/>
        <v>704</v>
      </c>
      <c r="M567" s="11">
        <f t="shared" ca="1" si="73"/>
        <v>763</v>
      </c>
      <c r="N567" s="11">
        <f t="shared" ca="1" si="73"/>
        <v>804</v>
      </c>
      <c r="O567" s="11">
        <f t="shared" ca="1" si="73"/>
        <v>382</v>
      </c>
      <c r="P567" s="11">
        <f t="shared" ca="1" si="73"/>
        <v>119</v>
      </c>
      <c r="Q567" s="11">
        <f t="shared" ca="1" si="73"/>
        <v>703</v>
      </c>
      <c r="R567" s="11">
        <f t="shared" ca="1" si="73"/>
        <v>-29</v>
      </c>
      <c r="S567" s="11">
        <f t="shared" ca="1" si="73"/>
        <v>139</v>
      </c>
      <c r="T567" s="11">
        <f t="shared" ca="1" si="73"/>
        <v>109</v>
      </c>
      <c r="U567" s="11">
        <f ca="1">IF($B$9=1,AVERAGE(Tabla1[[#This Row],[OCT]:[DIC]]),IF($B$9=2,AVERAGE(Tabla1[[#This Row],[JUL]:[DIC]]),AVERAGE(Tabla1[[#This Row],[ENE]:[DIC]])))</f>
        <v>73</v>
      </c>
      <c r="V567" s="11">
        <f ca="1">+Tabla1[[#This Row],[PROMEDIO VENTA (UNDS)]]/30</f>
        <v>2.4333333333333331</v>
      </c>
      <c r="W567" s="11">
        <f ca="1">+Tabla1[[#This Row],[VENTA POR DÍA]]*Tabla1[[#This Row],[LEAD TIME (Días)]]</f>
        <v>43.8</v>
      </c>
      <c r="X567" s="11" t="str">
        <f>IF(Tabla1[[#This Row],[ABC]]="C","A PEDIDO","STOCK")</f>
        <v>A PEDIDO</v>
      </c>
      <c r="Y567" s="11">
        <f>IF(Tabla1[[#This Row],[ABC]]="C",0,ROUNDUP(VLOOKUP(Tabla1[[#This Row],[ABC]],$F$11:$J$12,MATCH(Y$15,$F$10:$J$10,0),0)*Tabla1[[#This Row],[VENTA POR DÍA]],0))</f>
        <v>0</v>
      </c>
      <c r="Z567" s="11">
        <f>IF(Tabla1[[#This Row],[ABC]]="C",0,ROUNDUP(VLOOKUP(Tabla1[[#This Row],[ABC]],$F$11:$J$12,MATCH(Z$15,$F$10:$J$10,0),0)*Tabla1[[#This Row],[VENTA POR DÍA]],0))</f>
        <v>0</v>
      </c>
    </row>
    <row r="568" spans="2:26" x14ac:dyDescent="0.2">
      <c r="B568" s="2">
        <v>348526</v>
      </c>
      <c r="C568" s="2" t="s">
        <v>202</v>
      </c>
      <c r="D568" s="2" t="s">
        <v>45</v>
      </c>
      <c r="E568" s="3" t="s">
        <v>6</v>
      </c>
      <c r="F568" s="16">
        <f t="shared" ca="1" si="68"/>
        <v>38</v>
      </c>
      <c r="G568" s="17">
        <f t="shared" ca="1" si="69"/>
        <v>30</v>
      </c>
      <c r="H568" s="36" t="str">
        <f>IFERROR(VLOOKUP(Tabla1[[#This Row],[COD PRODUCTO]],Tabla13[#All],9,0),"C")</f>
        <v>C</v>
      </c>
      <c r="I568" s="11">
        <f t="shared" ca="1" si="73"/>
        <v>92</v>
      </c>
      <c r="J568" s="11">
        <f t="shared" ca="1" si="73"/>
        <v>909</v>
      </c>
      <c r="K568" s="11">
        <f t="shared" ca="1" si="73"/>
        <v>170</v>
      </c>
      <c r="L568" s="11">
        <f t="shared" ca="1" si="73"/>
        <v>116</v>
      </c>
      <c r="M568" s="11">
        <f t="shared" ca="1" si="73"/>
        <v>198</v>
      </c>
      <c r="N568" s="11">
        <f t="shared" ca="1" si="73"/>
        <v>327</v>
      </c>
      <c r="O568" s="11">
        <f t="shared" ca="1" si="73"/>
        <v>438</v>
      </c>
      <c r="P568" s="11">
        <f t="shared" ca="1" si="73"/>
        <v>62</v>
      </c>
      <c r="Q568" s="11">
        <f t="shared" ca="1" si="73"/>
        <v>813</v>
      </c>
      <c r="R568" s="11">
        <f t="shared" ca="1" si="73"/>
        <v>357</v>
      </c>
      <c r="S568" s="11">
        <f t="shared" ca="1" si="73"/>
        <v>-67</v>
      </c>
      <c r="T568" s="11">
        <f t="shared" ca="1" si="73"/>
        <v>751</v>
      </c>
      <c r="U568" s="11">
        <f ca="1">IF($B$9=1,AVERAGE(Tabla1[[#This Row],[OCT]:[DIC]]),IF($B$9=2,AVERAGE(Tabla1[[#This Row],[JUL]:[DIC]]),AVERAGE(Tabla1[[#This Row],[ENE]:[DIC]])))</f>
        <v>347</v>
      </c>
      <c r="V568" s="11">
        <f ca="1">+Tabla1[[#This Row],[PROMEDIO VENTA (UNDS)]]/30</f>
        <v>11.566666666666666</v>
      </c>
      <c r="W568" s="11">
        <f ca="1">+Tabla1[[#This Row],[VENTA POR DÍA]]*Tabla1[[#This Row],[LEAD TIME (Días)]]</f>
        <v>347</v>
      </c>
      <c r="X568" s="11" t="str">
        <f>IF(Tabla1[[#This Row],[ABC]]="C","A PEDIDO","STOCK")</f>
        <v>A PEDIDO</v>
      </c>
      <c r="Y568" s="11">
        <f>IF(Tabla1[[#This Row],[ABC]]="C",0,ROUNDUP(VLOOKUP(Tabla1[[#This Row],[ABC]],$F$11:$J$12,MATCH(Y$15,$F$10:$J$10,0),0)*Tabla1[[#This Row],[VENTA POR DÍA]],0))</f>
        <v>0</v>
      </c>
      <c r="Z568" s="11">
        <f>IF(Tabla1[[#This Row],[ABC]]="C",0,ROUNDUP(VLOOKUP(Tabla1[[#This Row],[ABC]],$F$11:$J$12,MATCH(Z$15,$F$10:$J$10,0),0)*Tabla1[[#This Row],[VENTA POR DÍA]],0))</f>
        <v>0</v>
      </c>
    </row>
    <row r="569" spans="2:26" x14ac:dyDescent="0.2">
      <c r="B569" s="2">
        <v>347643</v>
      </c>
      <c r="C569" s="2" t="s">
        <v>224</v>
      </c>
      <c r="D569" s="2" t="s">
        <v>45</v>
      </c>
      <c r="E569" s="3" t="s">
        <v>6</v>
      </c>
      <c r="F569" s="16">
        <f t="shared" ca="1" si="68"/>
        <v>40</v>
      </c>
      <c r="G569" s="17">
        <f t="shared" ca="1" si="69"/>
        <v>15</v>
      </c>
      <c r="H569" s="36" t="str">
        <f>IFERROR(VLOOKUP(Tabla1[[#This Row],[COD PRODUCTO]],Tabla13[#All],9,0),"C")</f>
        <v>C</v>
      </c>
      <c r="I569" s="11">
        <f t="shared" ca="1" si="73"/>
        <v>97</v>
      </c>
      <c r="J569" s="11">
        <f t="shared" ca="1" si="73"/>
        <v>710</v>
      </c>
      <c r="K569" s="11">
        <f t="shared" ca="1" si="73"/>
        <v>250</v>
      </c>
      <c r="L569" s="11">
        <f t="shared" ca="1" si="73"/>
        <v>543</v>
      </c>
      <c r="M569" s="11">
        <f t="shared" ca="1" si="73"/>
        <v>201</v>
      </c>
      <c r="N569" s="11">
        <f t="shared" ca="1" si="73"/>
        <v>812</v>
      </c>
      <c r="O569" s="11">
        <f t="shared" ca="1" si="73"/>
        <v>690</v>
      </c>
      <c r="P569" s="11">
        <f t="shared" ca="1" si="73"/>
        <v>327</v>
      </c>
      <c r="Q569" s="11">
        <f t="shared" ca="1" si="73"/>
        <v>626</v>
      </c>
      <c r="R569" s="11">
        <f t="shared" ca="1" si="73"/>
        <v>-24</v>
      </c>
      <c r="S569" s="11">
        <f t="shared" ca="1" si="73"/>
        <v>317</v>
      </c>
      <c r="T569" s="11">
        <f t="shared" ca="1" si="73"/>
        <v>870</v>
      </c>
      <c r="U569" s="11">
        <f ca="1">IF($B$9=1,AVERAGE(Tabla1[[#This Row],[OCT]:[DIC]]),IF($B$9=2,AVERAGE(Tabla1[[#This Row],[JUL]:[DIC]]),AVERAGE(Tabla1[[#This Row],[ENE]:[DIC]])))</f>
        <v>387.66666666666669</v>
      </c>
      <c r="V569" s="11">
        <f ca="1">+Tabla1[[#This Row],[PROMEDIO VENTA (UNDS)]]/30</f>
        <v>12.922222222222222</v>
      </c>
      <c r="W569" s="11">
        <f ca="1">+Tabla1[[#This Row],[VENTA POR DÍA]]*Tabla1[[#This Row],[LEAD TIME (Días)]]</f>
        <v>193.83333333333334</v>
      </c>
      <c r="X569" s="11" t="str">
        <f>IF(Tabla1[[#This Row],[ABC]]="C","A PEDIDO","STOCK")</f>
        <v>A PEDIDO</v>
      </c>
      <c r="Y569" s="11">
        <f>IF(Tabla1[[#This Row],[ABC]]="C",0,ROUNDUP(VLOOKUP(Tabla1[[#This Row],[ABC]],$F$11:$J$12,MATCH(Y$15,$F$10:$J$10,0),0)*Tabla1[[#This Row],[VENTA POR DÍA]],0))</f>
        <v>0</v>
      </c>
      <c r="Z569" s="11">
        <f>IF(Tabla1[[#This Row],[ABC]]="C",0,ROUNDUP(VLOOKUP(Tabla1[[#This Row],[ABC]],$F$11:$J$12,MATCH(Z$15,$F$10:$J$10,0),0)*Tabla1[[#This Row],[VENTA POR DÍA]],0))</f>
        <v>0</v>
      </c>
    </row>
    <row r="570" spans="2:26" x14ac:dyDescent="0.2">
      <c r="B570" s="2">
        <v>347694</v>
      </c>
      <c r="C570" s="2" t="s">
        <v>175</v>
      </c>
      <c r="D570" s="2" t="s">
        <v>45</v>
      </c>
      <c r="E570" s="3" t="s">
        <v>6</v>
      </c>
      <c r="F570" s="16">
        <f t="shared" ca="1" si="68"/>
        <v>38</v>
      </c>
      <c r="G570" s="17">
        <f t="shared" ca="1" si="69"/>
        <v>25</v>
      </c>
      <c r="H570" s="36" t="str">
        <f>IFERROR(VLOOKUP(Tabla1[[#This Row],[COD PRODUCTO]],Tabla13[#All],9,0),"C")</f>
        <v>C</v>
      </c>
      <c r="I570" s="11">
        <f t="shared" ca="1" si="73"/>
        <v>36</v>
      </c>
      <c r="J570" s="11">
        <f t="shared" ca="1" si="73"/>
        <v>822</v>
      </c>
      <c r="K570" s="11">
        <f t="shared" ca="1" si="73"/>
        <v>603</v>
      </c>
      <c r="L570" s="11">
        <f t="shared" ca="1" si="73"/>
        <v>-40</v>
      </c>
      <c r="M570" s="11">
        <f t="shared" ca="1" si="73"/>
        <v>167</v>
      </c>
      <c r="N570" s="11">
        <f t="shared" ca="1" si="73"/>
        <v>769</v>
      </c>
      <c r="O570" s="11">
        <f t="shared" ca="1" si="73"/>
        <v>884</v>
      </c>
      <c r="P570" s="11">
        <f t="shared" ca="1" si="73"/>
        <v>975</v>
      </c>
      <c r="Q570" s="11">
        <f t="shared" ca="1" si="73"/>
        <v>897</v>
      </c>
      <c r="R570" s="11">
        <f t="shared" ca="1" si="73"/>
        <v>65</v>
      </c>
      <c r="S570" s="11">
        <f t="shared" ca="1" si="73"/>
        <v>214</v>
      </c>
      <c r="T570" s="11">
        <f t="shared" ca="1" si="73"/>
        <v>913</v>
      </c>
      <c r="U570" s="11">
        <f ca="1">IF($B$9=1,AVERAGE(Tabla1[[#This Row],[OCT]:[DIC]]),IF($B$9=2,AVERAGE(Tabla1[[#This Row],[JUL]:[DIC]]),AVERAGE(Tabla1[[#This Row],[ENE]:[DIC]])))</f>
        <v>397.33333333333331</v>
      </c>
      <c r="V570" s="11">
        <f ca="1">+Tabla1[[#This Row],[PROMEDIO VENTA (UNDS)]]/30</f>
        <v>13.244444444444444</v>
      </c>
      <c r="W570" s="11">
        <f ca="1">+Tabla1[[#This Row],[VENTA POR DÍA]]*Tabla1[[#This Row],[LEAD TIME (Días)]]</f>
        <v>331.11111111111109</v>
      </c>
      <c r="X570" s="11" t="str">
        <f>IF(Tabla1[[#This Row],[ABC]]="C","A PEDIDO","STOCK")</f>
        <v>A PEDIDO</v>
      </c>
      <c r="Y570" s="11">
        <f>IF(Tabla1[[#This Row],[ABC]]="C",0,ROUNDUP(VLOOKUP(Tabla1[[#This Row],[ABC]],$F$11:$J$12,MATCH(Y$15,$F$10:$J$10,0),0)*Tabla1[[#This Row],[VENTA POR DÍA]],0))</f>
        <v>0</v>
      </c>
      <c r="Z570" s="11">
        <f>IF(Tabla1[[#This Row],[ABC]]="C",0,ROUNDUP(VLOOKUP(Tabla1[[#This Row],[ABC]],$F$11:$J$12,MATCH(Z$15,$F$10:$J$10,0),0)*Tabla1[[#This Row],[VENTA POR DÍA]],0))</f>
        <v>0</v>
      </c>
    </row>
    <row r="571" spans="2:26" x14ac:dyDescent="0.2">
      <c r="B571" s="2">
        <v>348493</v>
      </c>
      <c r="C571" s="2" t="s">
        <v>168</v>
      </c>
      <c r="D571" s="2" t="s">
        <v>45</v>
      </c>
      <c r="E571" s="3" t="s">
        <v>6</v>
      </c>
      <c r="F571" s="16">
        <f t="shared" ca="1" si="68"/>
        <v>27</v>
      </c>
      <c r="G571" s="17">
        <f t="shared" ca="1" si="69"/>
        <v>19</v>
      </c>
      <c r="H571" s="36" t="str">
        <f>IFERROR(VLOOKUP(Tabla1[[#This Row],[COD PRODUCTO]],Tabla13[#All],9,0),"C")</f>
        <v>B</v>
      </c>
      <c r="I571" s="11">
        <f t="shared" ca="1" si="73"/>
        <v>-87</v>
      </c>
      <c r="J571" s="11">
        <f t="shared" ca="1" si="73"/>
        <v>873</v>
      </c>
      <c r="K571" s="11">
        <f t="shared" ca="1" si="73"/>
        <v>863</v>
      </c>
      <c r="L571" s="11">
        <f t="shared" ca="1" si="73"/>
        <v>274</v>
      </c>
      <c r="M571" s="11">
        <f t="shared" ca="1" si="73"/>
        <v>649</v>
      </c>
      <c r="N571" s="11">
        <f t="shared" ca="1" si="73"/>
        <v>-89</v>
      </c>
      <c r="O571" s="11">
        <f t="shared" ca="1" si="73"/>
        <v>-63</v>
      </c>
      <c r="P571" s="11">
        <f t="shared" ca="1" si="73"/>
        <v>446</v>
      </c>
      <c r="Q571" s="11">
        <f t="shared" ca="1" si="73"/>
        <v>385</v>
      </c>
      <c r="R571" s="11">
        <f t="shared" ca="1" si="73"/>
        <v>876</v>
      </c>
      <c r="S571" s="11">
        <f t="shared" ca="1" si="73"/>
        <v>189</v>
      </c>
      <c r="T571" s="11">
        <f t="shared" ca="1" si="73"/>
        <v>991</v>
      </c>
      <c r="U571" s="11">
        <f ca="1">IF($B$9=1,AVERAGE(Tabla1[[#This Row],[OCT]:[DIC]]),IF($B$9=2,AVERAGE(Tabla1[[#This Row],[JUL]:[DIC]]),AVERAGE(Tabla1[[#This Row],[ENE]:[DIC]])))</f>
        <v>685.33333333333337</v>
      </c>
      <c r="V571" s="11">
        <f ca="1">+Tabla1[[#This Row],[PROMEDIO VENTA (UNDS)]]/30</f>
        <v>22.844444444444445</v>
      </c>
      <c r="W571" s="11">
        <f ca="1">+Tabla1[[#This Row],[VENTA POR DÍA]]*Tabla1[[#This Row],[LEAD TIME (Días)]]</f>
        <v>434.04444444444448</v>
      </c>
      <c r="X571" s="11" t="str">
        <f>IF(Tabla1[[#This Row],[ABC]]="C","A PEDIDO","STOCK")</f>
        <v>STOCK</v>
      </c>
      <c r="Y571" s="11">
        <f ca="1">IF(Tabla1[[#This Row],[ABC]]="C",0,ROUNDUP(VLOOKUP(Tabla1[[#This Row],[ABC]],$F$11:$J$12,MATCH(Y$15,$F$10:$J$10,0),0)*Tabla1[[#This Row],[VENTA POR DÍA]],0))</f>
        <v>215</v>
      </c>
      <c r="Z571" s="11">
        <f ca="1">IF(Tabla1[[#This Row],[ABC]]="C",0,ROUNDUP(VLOOKUP(Tabla1[[#This Row],[ABC]],$F$11:$J$12,MATCH(Z$15,$F$10:$J$10,0),0)*Tabla1[[#This Row],[VENTA POR DÍA]],0))</f>
        <v>521</v>
      </c>
    </row>
    <row r="572" spans="2:26" x14ac:dyDescent="0.2">
      <c r="B572" s="2">
        <v>348511</v>
      </c>
      <c r="C572" s="2" t="s">
        <v>134</v>
      </c>
      <c r="D572" s="2" t="s">
        <v>45</v>
      </c>
      <c r="E572" s="3" t="s">
        <v>6</v>
      </c>
      <c r="F572" s="16">
        <f t="shared" ca="1" si="68"/>
        <v>13</v>
      </c>
      <c r="G572" s="17">
        <f t="shared" ca="1" si="69"/>
        <v>17</v>
      </c>
      <c r="H572" s="36" t="str">
        <f>IFERROR(VLOOKUP(Tabla1[[#This Row],[COD PRODUCTO]],Tabla13[#All],9,0),"C")</f>
        <v>A</v>
      </c>
      <c r="I572" s="11">
        <f t="shared" ca="1" si="73"/>
        <v>58</v>
      </c>
      <c r="J572" s="11">
        <f t="shared" ca="1" si="73"/>
        <v>981</v>
      </c>
      <c r="K572" s="11">
        <f t="shared" ca="1" si="73"/>
        <v>321</v>
      </c>
      <c r="L572" s="11">
        <f t="shared" ca="1" si="73"/>
        <v>763</v>
      </c>
      <c r="M572" s="11">
        <f t="shared" ca="1" si="73"/>
        <v>607</v>
      </c>
      <c r="N572" s="11">
        <f t="shared" ca="1" si="73"/>
        <v>174</v>
      </c>
      <c r="O572" s="11">
        <f t="shared" ca="1" si="73"/>
        <v>944</v>
      </c>
      <c r="P572" s="11">
        <f t="shared" ca="1" si="73"/>
        <v>277</v>
      </c>
      <c r="Q572" s="11">
        <f t="shared" ca="1" si="73"/>
        <v>698</v>
      </c>
      <c r="R572" s="11">
        <f t="shared" ca="1" si="73"/>
        <v>997</v>
      </c>
      <c r="S572" s="11">
        <f t="shared" ca="1" si="73"/>
        <v>962</v>
      </c>
      <c r="T572" s="11">
        <f t="shared" ca="1" si="73"/>
        <v>258</v>
      </c>
      <c r="U572" s="11">
        <f ca="1">IF($B$9=1,AVERAGE(Tabla1[[#This Row],[OCT]:[DIC]]),IF($B$9=2,AVERAGE(Tabla1[[#This Row],[JUL]:[DIC]]),AVERAGE(Tabla1[[#This Row],[ENE]:[DIC]])))</f>
        <v>739</v>
      </c>
      <c r="V572" s="11">
        <f ca="1">+Tabla1[[#This Row],[PROMEDIO VENTA (UNDS)]]/30</f>
        <v>24.633333333333333</v>
      </c>
      <c r="W572" s="11">
        <f ca="1">+Tabla1[[#This Row],[VENTA POR DÍA]]*Tabla1[[#This Row],[LEAD TIME (Días)]]</f>
        <v>418.76666666666665</v>
      </c>
      <c r="X572" s="11" t="str">
        <f>IF(Tabla1[[#This Row],[ABC]]="C","A PEDIDO","STOCK")</f>
        <v>STOCK</v>
      </c>
      <c r="Y572" s="11">
        <f ca="1">IF(Tabla1[[#This Row],[ABC]]="C",0,ROUNDUP(VLOOKUP(Tabla1[[#This Row],[ABC]],$F$11:$J$12,MATCH(Y$15,$F$10:$J$10,0),0)*Tabla1[[#This Row],[VENTA POR DÍA]],0))</f>
        <v>74</v>
      </c>
      <c r="Z572" s="11">
        <f ca="1">IF(Tabla1[[#This Row],[ABC]]="C",0,ROUNDUP(VLOOKUP(Tabla1[[#This Row],[ABC]],$F$11:$J$12,MATCH(Z$15,$F$10:$J$10,0),0)*Tabla1[[#This Row],[VENTA POR DÍA]],0))</f>
        <v>719</v>
      </c>
    </row>
    <row r="573" spans="2:26" x14ac:dyDescent="0.2">
      <c r="B573" s="2">
        <v>348530</v>
      </c>
      <c r="C573" s="2" t="s">
        <v>239</v>
      </c>
      <c r="D573" s="2" t="s">
        <v>45</v>
      </c>
      <c r="E573" s="3" t="s">
        <v>6</v>
      </c>
      <c r="F573" s="16">
        <f t="shared" ca="1" si="68"/>
        <v>38</v>
      </c>
      <c r="G573" s="17">
        <f t="shared" ca="1" si="69"/>
        <v>19</v>
      </c>
      <c r="H573" s="36" t="str">
        <f>IFERROR(VLOOKUP(Tabla1[[#This Row],[COD PRODUCTO]],Tabla13[#All],9,0),"C")</f>
        <v>C</v>
      </c>
      <c r="I573" s="11">
        <f t="shared" ca="1" si="73"/>
        <v>846</v>
      </c>
      <c r="J573" s="11">
        <f t="shared" ca="1" si="73"/>
        <v>250</v>
      </c>
      <c r="K573" s="11">
        <f t="shared" ca="1" si="73"/>
        <v>838</v>
      </c>
      <c r="L573" s="11">
        <f t="shared" ca="1" si="73"/>
        <v>-81</v>
      </c>
      <c r="M573" s="11">
        <f t="shared" ca="1" si="73"/>
        <v>70</v>
      </c>
      <c r="N573" s="11">
        <f t="shared" ca="1" si="73"/>
        <v>383</v>
      </c>
      <c r="O573" s="11">
        <f t="shared" ca="1" si="73"/>
        <v>595</v>
      </c>
      <c r="P573" s="11">
        <f t="shared" ca="1" si="73"/>
        <v>-9</v>
      </c>
      <c r="Q573" s="11">
        <f t="shared" ca="1" si="73"/>
        <v>384</v>
      </c>
      <c r="R573" s="11">
        <f t="shared" ca="1" si="73"/>
        <v>876</v>
      </c>
      <c r="S573" s="11">
        <f t="shared" ca="1" si="73"/>
        <v>339</v>
      </c>
      <c r="T573" s="11">
        <f t="shared" ca="1" si="73"/>
        <v>221</v>
      </c>
      <c r="U573" s="11">
        <f ca="1">IF($B$9=1,AVERAGE(Tabla1[[#This Row],[OCT]:[DIC]]),IF($B$9=2,AVERAGE(Tabla1[[#This Row],[JUL]:[DIC]]),AVERAGE(Tabla1[[#This Row],[ENE]:[DIC]])))</f>
        <v>478.66666666666669</v>
      </c>
      <c r="V573" s="11">
        <f ca="1">+Tabla1[[#This Row],[PROMEDIO VENTA (UNDS)]]/30</f>
        <v>15.955555555555556</v>
      </c>
      <c r="W573" s="11">
        <f ca="1">+Tabla1[[#This Row],[VENTA POR DÍA]]*Tabla1[[#This Row],[LEAD TIME (Días)]]</f>
        <v>303.15555555555557</v>
      </c>
      <c r="X573" s="11" t="str">
        <f>IF(Tabla1[[#This Row],[ABC]]="C","A PEDIDO","STOCK")</f>
        <v>A PEDIDO</v>
      </c>
      <c r="Y573" s="11">
        <f>IF(Tabla1[[#This Row],[ABC]]="C",0,ROUNDUP(VLOOKUP(Tabla1[[#This Row],[ABC]],$F$11:$J$12,MATCH(Y$15,$F$10:$J$10,0),0)*Tabla1[[#This Row],[VENTA POR DÍA]],0))</f>
        <v>0</v>
      </c>
      <c r="Z573" s="11">
        <f>IF(Tabla1[[#This Row],[ABC]]="C",0,ROUNDUP(VLOOKUP(Tabla1[[#This Row],[ABC]],$F$11:$J$12,MATCH(Z$15,$F$10:$J$10,0),0)*Tabla1[[#This Row],[VENTA POR DÍA]],0))</f>
        <v>0</v>
      </c>
    </row>
    <row r="574" spans="2:26" x14ac:dyDescent="0.2">
      <c r="B574" s="2">
        <v>348533</v>
      </c>
      <c r="C574" s="2" t="s">
        <v>170</v>
      </c>
      <c r="D574" s="2" t="s">
        <v>45</v>
      </c>
      <c r="E574" s="3" t="s">
        <v>6</v>
      </c>
      <c r="F574" s="16">
        <f t="shared" ca="1" si="68"/>
        <v>38</v>
      </c>
      <c r="G574" s="17">
        <f t="shared" ca="1" si="69"/>
        <v>10</v>
      </c>
      <c r="H574" s="36" t="str">
        <f>IFERROR(VLOOKUP(Tabla1[[#This Row],[COD PRODUCTO]],Tabla13[#All],9,0),"C")</f>
        <v>A</v>
      </c>
      <c r="I574" s="11">
        <f t="shared" ca="1" si="73"/>
        <v>250</v>
      </c>
      <c r="J574" s="11">
        <f t="shared" ca="1" si="73"/>
        <v>41</v>
      </c>
      <c r="K574" s="11">
        <f t="shared" ca="1" si="73"/>
        <v>933</v>
      </c>
      <c r="L574" s="11">
        <f t="shared" ca="1" si="73"/>
        <v>534</v>
      </c>
      <c r="M574" s="11">
        <f t="shared" ca="1" si="73"/>
        <v>749</v>
      </c>
      <c r="N574" s="11">
        <f t="shared" ca="1" si="73"/>
        <v>194</v>
      </c>
      <c r="O574" s="11">
        <f t="shared" ca="1" si="73"/>
        <v>149</v>
      </c>
      <c r="P574" s="11">
        <f t="shared" ca="1" si="73"/>
        <v>983</v>
      </c>
      <c r="Q574" s="11">
        <f t="shared" ca="1" si="73"/>
        <v>960</v>
      </c>
      <c r="R574" s="11">
        <f t="shared" ca="1" si="73"/>
        <v>412</v>
      </c>
      <c r="S574" s="11">
        <f t="shared" ca="1" si="73"/>
        <v>396</v>
      </c>
      <c r="T574" s="11">
        <f t="shared" ca="1" si="73"/>
        <v>877</v>
      </c>
      <c r="U574" s="11">
        <f ca="1">IF($B$9=1,AVERAGE(Tabla1[[#This Row],[OCT]:[DIC]]),IF($B$9=2,AVERAGE(Tabla1[[#This Row],[JUL]:[DIC]]),AVERAGE(Tabla1[[#This Row],[ENE]:[DIC]])))</f>
        <v>561.66666666666663</v>
      </c>
      <c r="V574" s="11">
        <f ca="1">+Tabla1[[#This Row],[PROMEDIO VENTA (UNDS)]]/30</f>
        <v>18.722222222222221</v>
      </c>
      <c r="W574" s="11">
        <f ca="1">+Tabla1[[#This Row],[VENTA POR DÍA]]*Tabla1[[#This Row],[LEAD TIME (Días)]]</f>
        <v>187.22222222222223</v>
      </c>
      <c r="X574" s="11" t="str">
        <f>IF(Tabla1[[#This Row],[ABC]]="C","A PEDIDO","STOCK")</f>
        <v>STOCK</v>
      </c>
      <c r="Y574" s="11">
        <f ca="1">IF(Tabla1[[#This Row],[ABC]]="C",0,ROUNDUP(VLOOKUP(Tabla1[[#This Row],[ABC]],$F$11:$J$12,MATCH(Y$15,$F$10:$J$10,0),0)*Tabla1[[#This Row],[VENTA POR DÍA]],0))</f>
        <v>56</v>
      </c>
      <c r="Z574" s="11">
        <f ca="1">IF(Tabla1[[#This Row],[ABC]]="C",0,ROUNDUP(VLOOKUP(Tabla1[[#This Row],[ABC]],$F$11:$J$12,MATCH(Z$15,$F$10:$J$10,0),0)*Tabla1[[#This Row],[VENTA POR DÍA]],0))</f>
        <v>547</v>
      </c>
    </row>
    <row r="575" spans="2:26" x14ac:dyDescent="0.2">
      <c r="B575" s="2">
        <v>348536</v>
      </c>
      <c r="C575" s="2" t="s">
        <v>48</v>
      </c>
      <c r="D575" s="2" t="s">
        <v>45</v>
      </c>
      <c r="E575" s="3" t="s">
        <v>6</v>
      </c>
      <c r="F575" s="16">
        <f t="shared" ca="1" si="68"/>
        <v>23</v>
      </c>
      <c r="G575" s="17">
        <f t="shared" ca="1" si="69"/>
        <v>19</v>
      </c>
      <c r="H575" s="36" t="str">
        <f>IFERROR(VLOOKUP(Tabla1[[#This Row],[COD PRODUCTO]],Tabla13[#All],9,0),"C")</f>
        <v>A</v>
      </c>
      <c r="I575" s="11">
        <f t="shared" ca="1" si="73"/>
        <v>-45</v>
      </c>
      <c r="J575" s="11">
        <f t="shared" ca="1" si="73"/>
        <v>607</v>
      </c>
      <c r="K575" s="11">
        <f t="shared" ca="1" si="73"/>
        <v>497</v>
      </c>
      <c r="L575" s="11">
        <f t="shared" ca="1" si="73"/>
        <v>-99</v>
      </c>
      <c r="M575" s="11">
        <f t="shared" ca="1" si="73"/>
        <v>913</v>
      </c>
      <c r="N575" s="11">
        <f t="shared" ca="1" si="73"/>
        <v>634</v>
      </c>
      <c r="O575" s="11">
        <f t="shared" ca="1" si="73"/>
        <v>246</v>
      </c>
      <c r="P575" s="11">
        <f t="shared" ca="1" si="73"/>
        <v>795</v>
      </c>
      <c r="Q575" s="11">
        <f t="shared" ca="1" si="73"/>
        <v>723</v>
      </c>
      <c r="R575" s="11">
        <f t="shared" ca="1" si="73"/>
        <v>122</v>
      </c>
      <c r="S575" s="11">
        <f t="shared" ca="1" si="73"/>
        <v>-48</v>
      </c>
      <c r="T575" s="11">
        <f t="shared" ca="1" si="73"/>
        <v>714</v>
      </c>
      <c r="U575" s="11">
        <f ca="1">IF($B$9=1,AVERAGE(Tabla1[[#This Row],[OCT]:[DIC]]),IF($B$9=2,AVERAGE(Tabla1[[#This Row],[JUL]:[DIC]]),AVERAGE(Tabla1[[#This Row],[ENE]:[DIC]])))</f>
        <v>262.66666666666669</v>
      </c>
      <c r="V575" s="11">
        <f ca="1">+Tabla1[[#This Row],[PROMEDIO VENTA (UNDS)]]/30</f>
        <v>8.7555555555555564</v>
      </c>
      <c r="W575" s="11">
        <f ca="1">+Tabla1[[#This Row],[VENTA POR DÍA]]*Tabla1[[#This Row],[LEAD TIME (Días)]]</f>
        <v>166.35555555555558</v>
      </c>
      <c r="X575" s="11" t="str">
        <f>IF(Tabla1[[#This Row],[ABC]]="C","A PEDIDO","STOCK")</f>
        <v>STOCK</v>
      </c>
      <c r="Y575" s="11">
        <f ca="1">IF(Tabla1[[#This Row],[ABC]]="C",0,ROUNDUP(VLOOKUP(Tabla1[[#This Row],[ABC]],$F$11:$J$12,MATCH(Y$15,$F$10:$J$10,0),0)*Tabla1[[#This Row],[VENTA POR DÍA]],0))</f>
        <v>27</v>
      </c>
      <c r="Z575" s="11">
        <f ca="1">IF(Tabla1[[#This Row],[ABC]]="C",0,ROUNDUP(VLOOKUP(Tabla1[[#This Row],[ABC]],$F$11:$J$12,MATCH(Z$15,$F$10:$J$10,0),0)*Tabla1[[#This Row],[VENTA POR DÍA]],0))</f>
        <v>256</v>
      </c>
    </row>
    <row r="576" spans="2:26" x14ac:dyDescent="0.2">
      <c r="B576" s="2">
        <v>347658</v>
      </c>
      <c r="C576" s="2" t="s">
        <v>255</v>
      </c>
      <c r="D576" s="2" t="s">
        <v>45</v>
      </c>
      <c r="E576" s="3" t="s">
        <v>6</v>
      </c>
      <c r="F576" s="16">
        <f t="shared" ca="1" si="68"/>
        <v>26</v>
      </c>
      <c r="G576" s="17">
        <f t="shared" ca="1" si="69"/>
        <v>23</v>
      </c>
      <c r="H576" s="36" t="str">
        <f>IFERROR(VLOOKUP(Tabla1[[#This Row],[COD PRODUCTO]],Tabla13[#All],9,0),"C")</f>
        <v>A</v>
      </c>
      <c r="I576" s="11">
        <f t="shared" ref="I576:T585" ca="1" si="74">RANDBETWEEN(-100,1000)</f>
        <v>399</v>
      </c>
      <c r="J576" s="11">
        <f t="shared" ca="1" si="74"/>
        <v>625</v>
      </c>
      <c r="K576" s="11">
        <f t="shared" ca="1" si="74"/>
        <v>452</v>
      </c>
      <c r="L576" s="11">
        <f t="shared" ca="1" si="74"/>
        <v>146</v>
      </c>
      <c r="M576" s="11">
        <f t="shared" ca="1" si="74"/>
        <v>201</v>
      </c>
      <c r="N576" s="11">
        <f t="shared" ca="1" si="74"/>
        <v>813</v>
      </c>
      <c r="O576" s="11">
        <f t="shared" ca="1" si="74"/>
        <v>428</v>
      </c>
      <c r="P576" s="11">
        <f t="shared" ca="1" si="74"/>
        <v>651</v>
      </c>
      <c r="Q576" s="11">
        <f t="shared" ca="1" si="74"/>
        <v>265</v>
      </c>
      <c r="R576" s="11">
        <f t="shared" ca="1" si="74"/>
        <v>94</v>
      </c>
      <c r="S576" s="11">
        <f t="shared" ca="1" si="74"/>
        <v>997</v>
      </c>
      <c r="T576" s="11">
        <f t="shared" ca="1" si="74"/>
        <v>251</v>
      </c>
      <c r="U576" s="11">
        <f ca="1">IF($B$9=1,AVERAGE(Tabla1[[#This Row],[OCT]:[DIC]]),IF($B$9=2,AVERAGE(Tabla1[[#This Row],[JUL]:[DIC]]),AVERAGE(Tabla1[[#This Row],[ENE]:[DIC]])))</f>
        <v>447.33333333333331</v>
      </c>
      <c r="V576" s="11">
        <f ca="1">+Tabla1[[#This Row],[PROMEDIO VENTA (UNDS)]]/30</f>
        <v>14.91111111111111</v>
      </c>
      <c r="W576" s="11">
        <f ca="1">+Tabla1[[#This Row],[VENTA POR DÍA]]*Tabla1[[#This Row],[LEAD TIME (Días)]]</f>
        <v>342.95555555555552</v>
      </c>
      <c r="X576" s="11" t="str">
        <f>IF(Tabla1[[#This Row],[ABC]]="C","A PEDIDO","STOCK")</f>
        <v>STOCK</v>
      </c>
      <c r="Y576" s="11">
        <f ca="1">IF(Tabla1[[#This Row],[ABC]]="C",0,ROUNDUP(VLOOKUP(Tabla1[[#This Row],[ABC]],$F$11:$J$12,MATCH(Y$15,$F$10:$J$10,0),0)*Tabla1[[#This Row],[VENTA POR DÍA]],0))</f>
        <v>45</v>
      </c>
      <c r="Z576" s="11">
        <f ca="1">IF(Tabla1[[#This Row],[ABC]]="C",0,ROUNDUP(VLOOKUP(Tabla1[[#This Row],[ABC]],$F$11:$J$12,MATCH(Z$15,$F$10:$J$10,0),0)*Tabla1[[#This Row],[VENTA POR DÍA]],0))</f>
        <v>436</v>
      </c>
    </row>
    <row r="577" spans="2:26" x14ac:dyDescent="0.2">
      <c r="B577" s="2">
        <v>347681</v>
      </c>
      <c r="C577" s="2" t="s">
        <v>271</v>
      </c>
      <c r="D577" s="2" t="s">
        <v>45</v>
      </c>
      <c r="E577" s="3" t="s">
        <v>6</v>
      </c>
      <c r="F577" s="16">
        <f t="shared" ca="1" si="68"/>
        <v>47</v>
      </c>
      <c r="G577" s="17">
        <f t="shared" ca="1" si="69"/>
        <v>5</v>
      </c>
      <c r="H577" s="36" t="str">
        <f>IFERROR(VLOOKUP(Tabla1[[#This Row],[COD PRODUCTO]],Tabla13[#All],9,0),"C")</f>
        <v>A</v>
      </c>
      <c r="I577" s="11">
        <f t="shared" ca="1" si="74"/>
        <v>-21</v>
      </c>
      <c r="J577" s="11">
        <f t="shared" ca="1" si="74"/>
        <v>572</v>
      </c>
      <c r="K577" s="11">
        <f t="shared" ca="1" si="74"/>
        <v>762</v>
      </c>
      <c r="L577" s="11">
        <f t="shared" ca="1" si="74"/>
        <v>724</v>
      </c>
      <c r="M577" s="11">
        <f t="shared" ca="1" si="74"/>
        <v>513</v>
      </c>
      <c r="N577" s="11">
        <f t="shared" ca="1" si="74"/>
        <v>196</v>
      </c>
      <c r="O577" s="11">
        <f t="shared" ca="1" si="74"/>
        <v>633</v>
      </c>
      <c r="P577" s="11">
        <f t="shared" ca="1" si="74"/>
        <v>-99</v>
      </c>
      <c r="Q577" s="11">
        <f t="shared" ca="1" si="74"/>
        <v>414</v>
      </c>
      <c r="R577" s="11">
        <f t="shared" ca="1" si="74"/>
        <v>1000</v>
      </c>
      <c r="S577" s="11">
        <f t="shared" ca="1" si="74"/>
        <v>592</v>
      </c>
      <c r="T577" s="11">
        <f t="shared" ca="1" si="74"/>
        <v>765</v>
      </c>
      <c r="U577" s="11">
        <f ca="1">IF($B$9=1,AVERAGE(Tabla1[[#This Row],[OCT]:[DIC]]),IF($B$9=2,AVERAGE(Tabla1[[#This Row],[JUL]:[DIC]]),AVERAGE(Tabla1[[#This Row],[ENE]:[DIC]])))</f>
        <v>785.66666666666663</v>
      </c>
      <c r="V577" s="11">
        <f ca="1">+Tabla1[[#This Row],[PROMEDIO VENTA (UNDS)]]/30</f>
        <v>26.188888888888886</v>
      </c>
      <c r="W577" s="11">
        <f ca="1">+Tabla1[[#This Row],[VENTA POR DÍA]]*Tabla1[[#This Row],[LEAD TIME (Días)]]</f>
        <v>130.94444444444443</v>
      </c>
      <c r="X577" s="11" t="str">
        <f>IF(Tabla1[[#This Row],[ABC]]="C","A PEDIDO","STOCK")</f>
        <v>STOCK</v>
      </c>
      <c r="Y577" s="11">
        <f ca="1">IF(Tabla1[[#This Row],[ABC]]="C",0,ROUNDUP(VLOOKUP(Tabla1[[#This Row],[ABC]],$F$11:$J$12,MATCH(Y$15,$F$10:$J$10,0),0)*Tabla1[[#This Row],[VENTA POR DÍA]],0))</f>
        <v>78</v>
      </c>
      <c r="Z577" s="11">
        <f ca="1">IF(Tabla1[[#This Row],[ABC]]="C",0,ROUNDUP(VLOOKUP(Tabla1[[#This Row],[ABC]],$F$11:$J$12,MATCH(Z$15,$F$10:$J$10,0),0)*Tabla1[[#This Row],[VENTA POR DÍA]],0))</f>
        <v>765</v>
      </c>
    </row>
    <row r="578" spans="2:26" x14ac:dyDescent="0.2">
      <c r="B578" s="2">
        <v>347605</v>
      </c>
      <c r="C578" s="2" t="s">
        <v>168</v>
      </c>
      <c r="D578" s="2" t="s">
        <v>45</v>
      </c>
      <c r="E578" s="3" t="s">
        <v>6</v>
      </c>
      <c r="F578" s="16">
        <f t="shared" ca="1" si="68"/>
        <v>15</v>
      </c>
      <c r="G578" s="17">
        <f t="shared" ca="1" si="69"/>
        <v>16</v>
      </c>
      <c r="H578" s="36" t="str">
        <f>IFERROR(VLOOKUP(Tabla1[[#This Row],[COD PRODUCTO]],Tabla13[#All],9,0),"C")</f>
        <v>B</v>
      </c>
      <c r="I578" s="11">
        <f t="shared" ca="1" si="74"/>
        <v>-66</v>
      </c>
      <c r="J578" s="11">
        <f t="shared" ca="1" si="74"/>
        <v>804</v>
      </c>
      <c r="K578" s="11">
        <f t="shared" ca="1" si="74"/>
        <v>594</v>
      </c>
      <c r="L578" s="11">
        <f t="shared" ca="1" si="74"/>
        <v>-21</v>
      </c>
      <c r="M578" s="11">
        <f t="shared" ca="1" si="74"/>
        <v>556</v>
      </c>
      <c r="N578" s="11">
        <f t="shared" ca="1" si="74"/>
        <v>851</v>
      </c>
      <c r="O578" s="11">
        <f t="shared" ca="1" si="74"/>
        <v>414</v>
      </c>
      <c r="P578" s="11">
        <f t="shared" ca="1" si="74"/>
        <v>325</v>
      </c>
      <c r="Q578" s="11">
        <f t="shared" ca="1" si="74"/>
        <v>676</v>
      </c>
      <c r="R578" s="11">
        <f t="shared" ca="1" si="74"/>
        <v>493</v>
      </c>
      <c r="S578" s="11">
        <f t="shared" ca="1" si="74"/>
        <v>-5</v>
      </c>
      <c r="T578" s="11">
        <f t="shared" ca="1" si="74"/>
        <v>911</v>
      </c>
      <c r="U578" s="11">
        <f ca="1">IF($B$9=1,AVERAGE(Tabla1[[#This Row],[OCT]:[DIC]]),IF($B$9=2,AVERAGE(Tabla1[[#This Row],[JUL]:[DIC]]),AVERAGE(Tabla1[[#This Row],[ENE]:[DIC]])))</f>
        <v>466.33333333333331</v>
      </c>
      <c r="V578" s="11">
        <f ca="1">+Tabla1[[#This Row],[PROMEDIO VENTA (UNDS)]]/30</f>
        <v>15.544444444444444</v>
      </c>
      <c r="W578" s="11">
        <f ca="1">+Tabla1[[#This Row],[VENTA POR DÍA]]*Tabla1[[#This Row],[LEAD TIME (Días)]]</f>
        <v>248.71111111111111</v>
      </c>
      <c r="X578" s="11" t="str">
        <f>IF(Tabla1[[#This Row],[ABC]]="C","A PEDIDO","STOCK")</f>
        <v>STOCK</v>
      </c>
      <c r="Y578" s="11">
        <f ca="1">IF(Tabla1[[#This Row],[ABC]]="C",0,ROUNDUP(VLOOKUP(Tabla1[[#This Row],[ABC]],$F$11:$J$12,MATCH(Y$15,$F$10:$J$10,0),0)*Tabla1[[#This Row],[VENTA POR DÍA]],0))</f>
        <v>146</v>
      </c>
      <c r="Z578" s="11">
        <f ca="1">IF(Tabla1[[#This Row],[ABC]]="C",0,ROUNDUP(VLOOKUP(Tabla1[[#This Row],[ABC]],$F$11:$J$12,MATCH(Z$15,$F$10:$J$10,0),0)*Tabla1[[#This Row],[VENTA POR DÍA]],0))</f>
        <v>355</v>
      </c>
    </row>
    <row r="579" spans="2:26" x14ac:dyDescent="0.2">
      <c r="B579" s="2">
        <v>347638</v>
      </c>
      <c r="C579" s="2" t="s">
        <v>184</v>
      </c>
      <c r="D579" s="2" t="s">
        <v>45</v>
      </c>
      <c r="E579" s="3" t="s">
        <v>6</v>
      </c>
      <c r="F579" s="16">
        <f t="shared" ca="1" si="68"/>
        <v>50</v>
      </c>
      <c r="G579" s="17">
        <f t="shared" ca="1" si="69"/>
        <v>6</v>
      </c>
      <c r="H579" s="36" t="str">
        <f>IFERROR(VLOOKUP(Tabla1[[#This Row],[COD PRODUCTO]],Tabla13[#All],9,0),"C")</f>
        <v>C</v>
      </c>
      <c r="I579" s="11">
        <f t="shared" ca="1" si="74"/>
        <v>62</v>
      </c>
      <c r="J579" s="11">
        <f t="shared" ca="1" si="74"/>
        <v>-12</v>
      </c>
      <c r="K579" s="11">
        <f t="shared" ca="1" si="74"/>
        <v>-100</v>
      </c>
      <c r="L579" s="11">
        <f t="shared" ca="1" si="74"/>
        <v>788</v>
      </c>
      <c r="M579" s="11">
        <f t="shared" ca="1" si="74"/>
        <v>48</v>
      </c>
      <c r="N579" s="11">
        <f t="shared" ca="1" si="74"/>
        <v>642</v>
      </c>
      <c r="O579" s="11">
        <f t="shared" ca="1" si="74"/>
        <v>348</v>
      </c>
      <c r="P579" s="11">
        <f t="shared" ca="1" si="74"/>
        <v>-87</v>
      </c>
      <c r="Q579" s="11">
        <f t="shared" ca="1" si="74"/>
        <v>385</v>
      </c>
      <c r="R579" s="11">
        <f t="shared" ca="1" si="74"/>
        <v>727</v>
      </c>
      <c r="S579" s="11">
        <f t="shared" ca="1" si="74"/>
        <v>791</v>
      </c>
      <c r="T579" s="11">
        <f t="shared" ca="1" si="74"/>
        <v>500</v>
      </c>
      <c r="U579" s="11">
        <f ca="1">IF($B$9=1,AVERAGE(Tabla1[[#This Row],[OCT]:[DIC]]),IF($B$9=2,AVERAGE(Tabla1[[#This Row],[JUL]:[DIC]]),AVERAGE(Tabla1[[#This Row],[ENE]:[DIC]])))</f>
        <v>672.66666666666663</v>
      </c>
      <c r="V579" s="11">
        <f ca="1">+Tabla1[[#This Row],[PROMEDIO VENTA (UNDS)]]/30</f>
        <v>22.422222222222221</v>
      </c>
      <c r="W579" s="11">
        <f ca="1">+Tabla1[[#This Row],[VENTA POR DÍA]]*Tabla1[[#This Row],[LEAD TIME (Días)]]</f>
        <v>134.53333333333333</v>
      </c>
      <c r="X579" s="11" t="str">
        <f>IF(Tabla1[[#This Row],[ABC]]="C","A PEDIDO","STOCK")</f>
        <v>A PEDIDO</v>
      </c>
      <c r="Y579" s="11">
        <f>IF(Tabla1[[#This Row],[ABC]]="C",0,ROUNDUP(VLOOKUP(Tabla1[[#This Row],[ABC]],$F$11:$J$12,MATCH(Y$15,$F$10:$J$10,0),0)*Tabla1[[#This Row],[VENTA POR DÍA]],0))</f>
        <v>0</v>
      </c>
      <c r="Z579" s="11">
        <f>IF(Tabla1[[#This Row],[ABC]]="C",0,ROUNDUP(VLOOKUP(Tabla1[[#This Row],[ABC]],$F$11:$J$12,MATCH(Z$15,$F$10:$J$10,0),0)*Tabla1[[#This Row],[VENTA POR DÍA]],0))</f>
        <v>0</v>
      </c>
    </row>
    <row r="580" spans="2:26" x14ac:dyDescent="0.2">
      <c r="B580" s="2">
        <v>347676</v>
      </c>
      <c r="C580" s="2" t="s">
        <v>290</v>
      </c>
      <c r="D580" s="2" t="s">
        <v>45</v>
      </c>
      <c r="E580" s="3" t="s">
        <v>6</v>
      </c>
      <c r="F580" s="16">
        <f t="shared" ca="1" si="68"/>
        <v>48</v>
      </c>
      <c r="G580" s="17">
        <f t="shared" ca="1" si="69"/>
        <v>8</v>
      </c>
      <c r="H580" s="36" t="str">
        <f>IFERROR(VLOOKUP(Tabla1[[#This Row],[COD PRODUCTO]],Tabla13[#All],9,0),"C")</f>
        <v>C</v>
      </c>
      <c r="I580" s="11">
        <f t="shared" ca="1" si="74"/>
        <v>296</v>
      </c>
      <c r="J580" s="11">
        <f t="shared" ca="1" si="74"/>
        <v>81</v>
      </c>
      <c r="K580" s="11">
        <f t="shared" ca="1" si="74"/>
        <v>537</v>
      </c>
      <c r="L580" s="11">
        <f t="shared" ca="1" si="74"/>
        <v>90</v>
      </c>
      <c r="M580" s="11">
        <f t="shared" ca="1" si="74"/>
        <v>377</v>
      </c>
      <c r="N580" s="11">
        <f t="shared" ca="1" si="74"/>
        <v>824</v>
      </c>
      <c r="O580" s="11">
        <f t="shared" ca="1" si="74"/>
        <v>215</v>
      </c>
      <c r="P580" s="11">
        <f t="shared" ca="1" si="74"/>
        <v>202</v>
      </c>
      <c r="Q580" s="11">
        <f t="shared" ca="1" si="74"/>
        <v>455</v>
      </c>
      <c r="R580" s="11">
        <f t="shared" ca="1" si="74"/>
        <v>527</v>
      </c>
      <c r="S580" s="11">
        <f t="shared" ca="1" si="74"/>
        <v>384</v>
      </c>
      <c r="T580" s="11">
        <f t="shared" ca="1" si="74"/>
        <v>-69</v>
      </c>
      <c r="U580" s="11">
        <f ca="1">IF($B$9=1,AVERAGE(Tabla1[[#This Row],[OCT]:[DIC]]),IF($B$9=2,AVERAGE(Tabla1[[#This Row],[JUL]:[DIC]]),AVERAGE(Tabla1[[#This Row],[ENE]:[DIC]])))</f>
        <v>280.66666666666669</v>
      </c>
      <c r="V580" s="11">
        <f ca="1">+Tabla1[[#This Row],[PROMEDIO VENTA (UNDS)]]/30</f>
        <v>9.3555555555555561</v>
      </c>
      <c r="W580" s="11">
        <f ca="1">+Tabla1[[#This Row],[VENTA POR DÍA]]*Tabla1[[#This Row],[LEAD TIME (Días)]]</f>
        <v>74.844444444444449</v>
      </c>
      <c r="X580" s="11" t="str">
        <f>IF(Tabla1[[#This Row],[ABC]]="C","A PEDIDO","STOCK")</f>
        <v>A PEDIDO</v>
      </c>
      <c r="Y580" s="11">
        <f>IF(Tabla1[[#This Row],[ABC]]="C",0,ROUNDUP(VLOOKUP(Tabla1[[#This Row],[ABC]],$F$11:$J$12,MATCH(Y$15,$F$10:$J$10,0),0)*Tabla1[[#This Row],[VENTA POR DÍA]],0))</f>
        <v>0</v>
      </c>
      <c r="Z580" s="11">
        <f>IF(Tabla1[[#This Row],[ABC]]="C",0,ROUNDUP(VLOOKUP(Tabla1[[#This Row],[ABC]],$F$11:$J$12,MATCH(Z$15,$F$10:$J$10,0),0)*Tabla1[[#This Row],[VENTA POR DÍA]],0))</f>
        <v>0</v>
      </c>
    </row>
    <row r="581" spans="2:26" x14ac:dyDescent="0.2">
      <c r="B581" s="2">
        <v>347612</v>
      </c>
      <c r="C581" s="2" t="s">
        <v>302</v>
      </c>
      <c r="D581" s="2" t="s">
        <v>45</v>
      </c>
      <c r="E581" s="3" t="s">
        <v>6</v>
      </c>
      <c r="F581" s="16">
        <f t="shared" ca="1" si="68"/>
        <v>46</v>
      </c>
      <c r="G581" s="17">
        <f t="shared" ca="1" si="69"/>
        <v>10</v>
      </c>
      <c r="H581" s="36" t="str">
        <f>IFERROR(VLOOKUP(Tabla1[[#This Row],[COD PRODUCTO]],Tabla13[#All],9,0),"C")</f>
        <v>A</v>
      </c>
      <c r="I581" s="11">
        <f t="shared" ca="1" si="74"/>
        <v>113</v>
      </c>
      <c r="J581" s="11">
        <f t="shared" ca="1" si="74"/>
        <v>968</v>
      </c>
      <c r="K581" s="11">
        <f t="shared" ca="1" si="74"/>
        <v>436</v>
      </c>
      <c r="L581" s="11">
        <f t="shared" ca="1" si="74"/>
        <v>887</v>
      </c>
      <c r="M581" s="11">
        <f t="shared" ca="1" si="74"/>
        <v>88</v>
      </c>
      <c r="N581" s="11">
        <f t="shared" ca="1" si="74"/>
        <v>226</v>
      </c>
      <c r="O581" s="11">
        <f t="shared" ca="1" si="74"/>
        <v>300</v>
      </c>
      <c r="P581" s="11">
        <f t="shared" ca="1" si="74"/>
        <v>932</v>
      </c>
      <c r="Q581" s="11">
        <f t="shared" ca="1" si="74"/>
        <v>550</v>
      </c>
      <c r="R581" s="11">
        <f t="shared" ca="1" si="74"/>
        <v>670</v>
      </c>
      <c r="S581" s="11">
        <f t="shared" ca="1" si="74"/>
        <v>151</v>
      </c>
      <c r="T581" s="11">
        <f t="shared" ca="1" si="74"/>
        <v>-33</v>
      </c>
      <c r="U581" s="11">
        <f ca="1">IF($B$9=1,AVERAGE(Tabla1[[#This Row],[OCT]:[DIC]]),IF($B$9=2,AVERAGE(Tabla1[[#This Row],[JUL]:[DIC]]),AVERAGE(Tabla1[[#This Row],[ENE]:[DIC]])))</f>
        <v>262.66666666666669</v>
      </c>
      <c r="V581" s="11">
        <f ca="1">+Tabla1[[#This Row],[PROMEDIO VENTA (UNDS)]]/30</f>
        <v>8.7555555555555564</v>
      </c>
      <c r="W581" s="11">
        <f ca="1">+Tabla1[[#This Row],[VENTA POR DÍA]]*Tabla1[[#This Row],[LEAD TIME (Días)]]</f>
        <v>87.555555555555571</v>
      </c>
      <c r="X581" s="11" t="str">
        <f>IF(Tabla1[[#This Row],[ABC]]="C","A PEDIDO","STOCK")</f>
        <v>STOCK</v>
      </c>
      <c r="Y581" s="11">
        <f ca="1">IF(Tabla1[[#This Row],[ABC]]="C",0,ROUNDUP(VLOOKUP(Tabla1[[#This Row],[ABC]],$F$11:$J$12,MATCH(Y$15,$F$10:$J$10,0),0)*Tabla1[[#This Row],[VENTA POR DÍA]],0))</f>
        <v>27</v>
      </c>
      <c r="Z581" s="11">
        <f ca="1">IF(Tabla1[[#This Row],[ABC]]="C",0,ROUNDUP(VLOOKUP(Tabla1[[#This Row],[ABC]],$F$11:$J$12,MATCH(Z$15,$F$10:$J$10,0),0)*Tabla1[[#This Row],[VENTA POR DÍA]],0))</f>
        <v>256</v>
      </c>
    </row>
    <row r="582" spans="2:26" x14ac:dyDescent="0.2">
      <c r="B582" s="2">
        <v>348496</v>
      </c>
      <c r="C582" s="2" t="s">
        <v>325</v>
      </c>
      <c r="D582" s="2" t="s">
        <v>45</v>
      </c>
      <c r="E582" s="3" t="s">
        <v>6</v>
      </c>
      <c r="F582" s="16">
        <f t="shared" ca="1" si="68"/>
        <v>50</v>
      </c>
      <c r="G582" s="17">
        <f t="shared" ca="1" si="69"/>
        <v>23</v>
      </c>
      <c r="H582" s="36" t="str">
        <f>IFERROR(VLOOKUP(Tabla1[[#This Row],[COD PRODUCTO]],Tabla13[#All],9,0),"C")</f>
        <v>B</v>
      </c>
      <c r="I582" s="11">
        <f t="shared" ca="1" si="74"/>
        <v>774</v>
      </c>
      <c r="J582" s="11">
        <f t="shared" ca="1" si="74"/>
        <v>9</v>
      </c>
      <c r="K582" s="11">
        <f t="shared" ca="1" si="74"/>
        <v>605</v>
      </c>
      <c r="L582" s="11">
        <f t="shared" ca="1" si="74"/>
        <v>344</v>
      </c>
      <c r="M582" s="11">
        <f t="shared" ca="1" si="74"/>
        <v>553</v>
      </c>
      <c r="N582" s="11">
        <f t="shared" ca="1" si="74"/>
        <v>304</v>
      </c>
      <c r="O582" s="11">
        <f t="shared" ca="1" si="74"/>
        <v>679</v>
      </c>
      <c r="P582" s="11">
        <f t="shared" ca="1" si="74"/>
        <v>522</v>
      </c>
      <c r="Q582" s="11">
        <f t="shared" ca="1" si="74"/>
        <v>418</v>
      </c>
      <c r="R582" s="11">
        <f t="shared" ca="1" si="74"/>
        <v>619</v>
      </c>
      <c r="S582" s="11">
        <f t="shared" ca="1" si="74"/>
        <v>838</v>
      </c>
      <c r="T582" s="11">
        <f t="shared" ca="1" si="74"/>
        <v>38</v>
      </c>
      <c r="U582" s="11">
        <f ca="1">IF($B$9=1,AVERAGE(Tabla1[[#This Row],[OCT]:[DIC]]),IF($B$9=2,AVERAGE(Tabla1[[#This Row],[JUL]:[DIC]]),AVERAGE(Tabla1[[#This Row],[ENE]:[DIC]])))</f>
        <v>498.33333333333331</v>
      </c>
      <c r="V582" s="11">
        <f ca="1">+Tabla1[[#This Row],[PROMEDIO VENTA (UNDS)]]/30</f>
        <v>16.611111111111111</v>
      </c>
      <c r="W582" s="11">
        <f ca="1">+Tabla1[[#This Row],[VENTA POR DÍA]]*Tabla1[[#This Row],[LEAD TIME (Días)]]</f>
        <v>382.05555555555554</v>
      </c>
      <c r="X582" s="11" t="str">
        <f>IF(Tabla1[[#This Row],[ABC]]="C","A PEDIDO","STOCK")</f>
        <v>STOCK</v>
      </c>
      <c r="Y582" s="11">
        <f ca="1">IF(Tabla1[[#This Row],[ABC]]="C",0,ROUNDUP(VLOOKUP(Tabla1[[#This Row],[ABC]],$F$11:$J$12,MATCH(Y$15,$F$10:$J$10,0),0)*Tabla1[[#This Row],[VENTA POR DÍA]],0))</f>
        <v>156</v>
      </c>
      <c r="Z582" s="11">
        <f ca="1">IF(Tabla1[[#This Row],[ABC]]="C",0,ROUNDUP(VLOOKUP(Tabla1[[#This Row],[ABC]],$F$11:$J$12,MATCH(Z$15,$F$10:$J$10,0),0)*Tabla1[[#This Row],[VENTA POR DÍA]],0))</f>
        <v>379</v>
      </c>
    </row>
    <row r="583" spans="2:26" x14ac:dyDescent="0.2">
      <c r="B583" s="2">
        <v>347745</v>
      </c>
      <c r="C583" s="2" t="s">
        <v>328</v>
      </c>
      <c r="D583" s="2" t="s">
        <v>45</v>
      </c>
      <c r="E583" s="3" t="s">
        <v>6</v>
      </c>
      <c r="F583" s="16">
        <f t="shared" ca="1" si="68"/>
        <v>10</v>
      </c>
      <c r="G583" s="17">
        <f t="shared" ca="1" si="69"/>
        <v>30</v>
      </c>
      <c r="H583" s="36" t="str">
        <f>IFERROR(VLOOKUP(Tabla1[[#This Row],[COD PRODUCTO]],Tabla13[#All],9,0),"C")</f>
        <v>C</v>
      </c>
      <c r="I583" s="11">
        <f t="shared" ca="1" si="74"/>
        <v>506</v>
      </c>
      <c r="J583" s="11">
        <f t="shared" ca="1" si="74"/>
        <v>768</v>
      </c>
      <c r="K583" s="11">
        <f t="shared" ca="1" si="74"/>
        <v>270</v>
      </c>
      <c r="L583" s="11">
        <f t="shared" ca="1" si="74"/>
        <v>5</v>
      </c>
      <c r="M583" s="11">
        <f t="shared" ca="1" si="74"/>
        <v>942</v>
      </c>
      <c r="N583" s="11">
        <f t="shared" ca="1" si="74"/>
        <v>-92</v>
      </c>
      <c r="O583" s="11">
        <f t="shared" ca="1" si="74"/>
        <v>-64</v>
      </c>
      <c r="P583" s="11">
        <f t="shared" ca="1" si="74"/>
        <v>633</v>
      </c>
      <c r="Q583" s="11">
        <f t="shared" ca="1" si="74"/>
        <v>547</v>
      </c>
      <c r="R583" s="11">
        <f t="shared" ca="1" si="74"/>
        <v>938</v>
      </c>
      <c r="S583" s="11">
        <f t="shared" ca="1" si="74"/>
        <v>924</v>
      </c>
      <c r="T583" s="11">
        <f t="shared" ca="1" si="74"/>
        <v>839</v>
      </c>
      <c r="U583" s="11">
        <f ca="1">IF($B$9=1,AVERAGE(Tabla1[[#This Row],[OCT]:[DIC]]),IF($B$9=2,AVERAGE(Tabla1[[#This Row],[JUL]:[DIC]]),AVERAGE(Tabla1[[#This Row],[ENE]:[DIC]])))</f>
        <v>900.33333333333337</v>
      </c>
      <c r="V583" s="11">
        <f ca="1">+Tabla1[[#This Row],[PROMEDIO VENTA (UNDS)]]/30</f>
        <v>30.011111111111113</v>
      </c>
      <c r="W583" s="11">
        <f ca="1">+Tabla1[[#This Row],[VENTA POR DÍA]]*Tabla1[[#This Row],[LEAD TIME (Días)]]</f>
        <v>900.33333333333337</v>
      </c>
      <c r="X583" s="11" t="str">
        <f>IF(Tabla1[[#This Row],[ABC]]="C","A PEDIDO","STOCK")</f>
        <v>A PEDIDO</v>
      </c>
      <c r="Y583" s="11">
        <f>IF(Tabla1[[#This Row],[ABC]]="C",0,ROUNDUP(VLOOKUP(Tabla1[[#This Row],[ABC]],$F$11:$J$12,MATCH(Y$15,$F$10:$J$10,0),0)*Tabla1[[#This Row],[VENTA POR DÍA]],0))</f>
        <v>0</v>
      </c>
      <c r="Z583" s="11">
        <f>IF(Tabla1[[#This Row],[ABC]]="C",0,ROUNDUP(VLOOKUP(Tabla1[[#This Row],[ABC]],$F$11:$J$12,MATCH(Z$15,$F$10:$J$10,0),0)*Tabla1[[#This Row],[VENTA POR DÍA]],0))</f>
        <v>0</v>
      </c>
    </row>
    <row r="584" spans="2:26" x14ac:dyDescent="0.2">
      <c r="B584" s="2">
        <v>348512</v>
      </c>
      <c r="C584" s="2" t="s">
        <v>334</v>
      </c>
      <c r="D584" s="2" t="s">
        <v>45</v>
      </c>
      <c r="E584" s="3" t="s">
        <v>6</v>
      </c>
      <c r="F584" s="16">
        <f t="shared" ca="1" si="68"/>
        <v>46</v>
      </c>
      <c r="G584" s="17">
        <f t="shared" ca="1" si="69"/>
        <v>19</v>
      </c>
      <c r="H584" s="36" t="str">
        <f>IFERROR(VLOOKUP(Tabla1[[#This Row],[COD PRODUCTO]],Tabla13[#All],9,0),"C")</f>
        <v>C</v>
      </c>
      <c r="I584" s="11">
        <f t="shared" ca="1" si="74"/>
        <v>823</v>
      </c>
      <c r="J584" s="11">
        <f t="shared" ca="1" si="74"/>
        <v>566</v>
      </c>
      <c r="K584" s="11">
        <f t="shared" ca="1" si="74"/>
        <v>414</v>
      </c>
      <c r="L584" s="11">
        <f t="shared" ca="1" si="74"/>
        <v>900</v>
      </c>
      <c r="M584" s="11">
        <f t="shared" ca="1" si="74"/>
        <v>268</v>
      </c>
      <c r="N584" s="11">
        <f t="shared" ca="1" si="74"/>
        <v>681</v>
      </c>
      <c r="O584" s="11">
        <f t="shared" ca="1" si="74"/>
        <v>545</v>
      </c>
      <c r="P584" s="11">
        <f t="shared" ca="1" si="74"/>
        <v>4</v>
      </c>
      <c r="Q584" s="11">
        <f t="shared" ca="1" si="74"/>
        <v>676</v>
      </c>
      <c r="R584" s="11">
        <f t="shared" ca="1" si="74"/>
        <v>763</v>
      </c>
      <c r="S584" s="11">
        <f t="shared" ca="1" si="74"/>
        <v>677</v>
      </c>
      <c r="T584" s="11">
        <f t="shared" ca="1" si="74"/>
        <v>816</v>
      </c>
      <c r="U584" s="11">
        <f ca="1">IF($B$9=1,AVERAGE(Tabla1[[#This Row],[OCT]:[DIC]]),IF($B$9=2,AVERAGE(Tabla1[[#This Row],[JUL]:[DIC]]),AVERAGE(Tabla1[[#This Row],[ENE]:[DIC]])))</f>
        <v>752</v>
      </c>
      <c r="V584" s="11">
        <f ca="1">+Tabla1[[#This Row],[PROMEDIO VENTA (UNDS)]]/30</f>
        <v>25.066666666666666</v>
      </c>
      <c r="W584" s="11">
        <f ca="1">+Tabla1[[#This Row],[VENTA POR DÍA]]*Tabla1[[#This Row],[LEAD TIME (Días)]]</f>
        <v>476.26666666666665</v>
      </c>
      <c r="X584" s="11" t="str">
        <f>IF(Tabla1[[#This Row],[ABC]]="C","A PEDIDO","STOCK")</f>
        <v>A PEDIDO</v>
      </c>
      <c r="Y584" s="11">
        <f>IF(Tabla1[[#This Row],[ABC]]="C",0,ROUNDUP(VLOOKUP(Tabla1[[#This Row],[ABC]],$F$11:$J$12,MATCH(Y$15,$F$10:$J$10,0),0)*Tabla1[[#This Row],[VENTA POR DÍA]],0))</f>
        <v>0</v>
      </c>
      <c r="Z584" s="11">
        <f>IF(Tabla1[[#This Row],[ABC]]="C",0,ROUNDUP(VLOOKUP(Tabla1[[#This Row],[ABC]],$F$11:$J$12,MATCH(Z$15,$F$10:$J$10,0),0)*Tabla1[[#This Row],[VENTA POR DÍA]],0))</f>
        <v>0</v>
      </c>
    </row>
    <row r="585" spans="2:26" x14ac:dyDescent="0.2">
      <c r="B585" s="2">
        <v>348513</v>
      </c>
      <c r="C585" s="2" t="s">
        <v>335</v>
      </c>
      <c r="D585" s="2" t="s">
        <v>45</v>
      </c>
      <c r="E585" s="3" t="s">
        <v>6</v>
      </c>
      <c r="F585" s="16">
        <f t="shared" ca="1" si="68"/>
        <v>5</v>
      </c>
      <c r="G585" s="17">
        <f t="shared" ca="1" si="69"/>
        <v>19</v>
      </c>
      <c r="H585" s="36" t="str">
        <f>IFERROR(VLOOKUP(Tabla1[[#This Row],[COD PRODUCTO]],Tabla13[#All],9,0),"C")</f>
        <v>B</v>
      </c>
      <c r="I585" s="11">
        <f t="shared" ca="1" si="74"/>
        <v>907</v>
      </c>
      <c r="J585" s="11">
        <f t="shared" ca="1" si="74"/>
        <v>-2</v>
      </c>
      <c r="K585" s="11">
        <f t="shared" ca="1" si="74"/>
        <v>-50</v>
      </c>
      <c r="L585" s="11">
        <f t="shared" ca="1" si="74"/>
        <v>862</v>
      </c>
      <c r="M585" s="11">
        <f t="shared" ca="1" si="74"/>
        <v>606</v>
      </c>
      <c r="N585" s="11">
        <f t="shared" ca="1" si="74"/>
        <v>452</v>
      </c>
      <c r="O585" s="11">
        <f t="shared" ca="1" si="74"/>
        <v>341</v>
      </c>
      <c r="P585" s="11">
        <f t="shared" ca="1" si="74"/>
        <v>-25</v>
      </c>
      <c r="Q585" s="11">
        <f t="shared" ca="1" si="74"/>
        <v>-32</v>
      </c>
      <c r="R585" s="11">
        <f t="shared" ca="1" si="74"/>
        <v>381</v>
      </c>
      <c r="S585" s="11">
        <f t="shared" ca="1" si="74"/>
        <v>835</v>
      </c>
      <c r="T585" s="11">
        <f t="shared" ca="1" si="74"/>
        <v>440</v>
      </c>
      <c r="U585" s="11">
        <f ca="1">IF($B$9=1,AVERAGE(Tabla1[[#This Row],[OCT]:[DIC]]),IF($B$9=2,AVERAGE(Tabla1[[#This Row],[JUL]:[DIC]]),AVERAGE(Tabla1[[#This Row],[ENE]:[DIC]])))</f>
        <v>552</v>
      </c>
      <c r="V585" s="11">
        <f ca="1">+Tabla1[[#This Row],[PROMEDIO VENTA (UNDS)]]/30</f>
        <v>18.399999999999999</v>
      </c>
      <c r="W585" s="11">
        <f ca="1">+Tabla1[[#This Row],[VENTA POR DÍA]]*Tabla1[[#This Row],[LEAD TIME (Días)]]</f>
        <v>349.59999999999997</v>
      </c>
      <c r="X585" s="11" t="str">
        <f>IF(Tabla1[[#This Row],[ABC]]="C","A PEDIDO","STOCK")</f>
        <v>STOCK</v>
      </c>
      <c r="Y585" s="11">
        <f ca="1">IF(Tabla1[[#This Row],[ABC]]="C",0,ROUNDUP(VLOOKUP(Tabla1[[#This Row],[ABC]],$F$11:$J$12,MATCH(Y$15,$F$10:$J$10,0),0)*Tabla1[[#This Row],[VENTA POR DÍA]],0))</f>
        <v>173</v>
      </c>
      <c r="Z585" s="11">
        <f ca="1">IF(Tabla1[[#This Row],[ABC]]="C",0,ROUNDUP(VLOOKUP(Tabla1[[#This Row],[ABC]],$F$11:$J$12,MATCH(Z$15,$F$10:$J$10,0),0)*Tabla1[[#This Row],[VENTA POR DÍA]],0))</f>
        <v>420</v>
      </c>
    </row>
    <row r="586" spans="2:26" x14ac:dyDescent="0.2">
      <c r="B586" s="2">
        <v>348564</v>
      </c>
      <c r="C586" s="2" t="s">
        <v>341</v>
      </c>
      <c r="D586" s="2" t="s">
        <v>45</v>
      </c>
      <c r="E586" s="3" t="s">
        <v>6</v>
      </c>
      <c r="F586" s="16">
        <f t="shared" ca="1" si="68"/>
        <v>33</v>
      </c>
      <c r="G586" s="17">
        <f t="shared" ca="1" si="69"/>
        <v>30</v>
      </c>
      <c r="H586" s="36" t="str">
        <f>IFERROR(VLOOKUP(Tabla1[[#This Row],[COD PRODUCTO]],Tabla13[#All],9,0),"C")</f>
        <v>C</v>
      </c>
      <c r="I586" s="11">
        <f t="shared" ref="I586:T595" ca="1" si="75">RANDBETWEEN(-100,1000)</f>
        <v>41</v>
      </c>
      <c r="J586" s="11">
        <f t="shared" ca="1" si="75"/>
        <v>612</v>
      </c>
      <c r="K586" s="11">
        <f t="shared" ca="1" si="75"/>
        <v>508</v>
      </c>
      <c r="L586" s="11">
        <f t="shared" ca="1" si="75"/>
        <v>939</v>
      </c>
      <c r="M586" s="11">
        <f t="shared" ca="1" si="75"/>
        <v>146</v>
      </c>
      <c r="N586" s="11">
        <f t="shared" ca="1" si="75"/>
        <v>-71</v>
      </c>
      <c r="O586" s="11">
        <f t="shared" ca="1" si="75"/>
        <v>679</v>
      </c>
      <c r="P586" s="11">
        <f t="shared" ca="1" si="75"/>
        <v>654</v>
      </c>
      <c r="Q586" s="11">
        <f t="shared" ca="1" si="75"/>
        <v>341</v>
      </c>
      <c r="R586" s="11">
        <f t="shared" ca="1" si="75"/>
        <v>749</v>
      </c>
      <c r="S586" s="11">
        <f t="shared" ca="1" si="75"/>
        <v>303</v>
      </c>
      <c r="T586" s="11">
        <f t="shared" ca="1" si="75"/>
        <v>132</v>
      </c>
      <c r="U586" s="11">
        <f ca="1">IF($B$9=1,AVERAGE(Tabla1[[#This Row],[OCT]:[DIC]]),IF($B$9=2,AVERAGE(Tabla1[[#This Row],[JUL]:[DIC]]),AVERAGE(Tabla1[[#This Row],[ENE]:[DIC]])))</f>
        <v>394.66666666666669</v>
      </c>
      <c r="V586" s="11">
        <f ca="1">+Tabla1[[#This Row],[PROMEDIO VENTA (UNDS)]]/30</f>
        <v>13.155555555555557</v>
      </c>
      <c r="W586" s="11">
        <f ca="1">+Tabla1[[#This Row],[VENTA POR DÍA]]*Tabla1[[#This Row],[LEAD TIME (Días)]]</f>
        <v>394.66666666666669</v>
      </c>
      <c r="X586" s="11" t="str">
        <f>IF(Tabla1[[#This Row],[ABC]]="C","A PEDIDO","STOCK")</f>
        <v>A PEDIDO</v>
      </c>
      <c r="Y586" s="11">
        <f>IF(Tabla1[[#This Row],[ABC]]="C",0,ROUNDUP(VLOOKUP(Tabla1[[#This Row],[ABC]],$F$11:$J$12,MATCH(Y$15,$F$10:$J$10,0),0)*Tabla1[[#This Row],[VENTA POR DÍA]],0))</f>
        <v>0</v>
      </c>
      <c r="Z586" s="11">
        <f>IF(Tabla1[[#This Row],[ABC]]="C",0,ROUNDUP(VLOOKUP(Tabla1[[#This Row],[ABC]],$F$11:$J$12,MATCH(Z$15,$F$10:$J$10,0),0)*Tabla1[[#This Row],[VENTA POR DÍA]],0))</f>
        <v>0</v>
      </c>
    </row>
    <row r="587" spans="2:26" x14ac:dyDescent="0.2">
      <c r="B587" s="2">
        <v>348565</v>
      </c>
      <c r="C587" s="2" t="s">
        <v>342</v>
      </c>
      <c r="D587" s="2" t="s">
        <v>45</v>
      </c>
      <c r="E587" s="3" t="s">
        <v>6</v>
      </c>
      <c r="F587" s="16">
        <f t="shared" ca="1" si="68"/>
        <v>42</v>
      </c>
      <c r="G587" s="17">
        <f t="shared" ca="1" si="69"/>
        <v>25</v>
      </c>
      <c r="H587" s="36" t="str">
        <f>IFERROR(VLOOKUP(Tabla1[[#This Row],[COD PRODUCTO]],Tabla13[#All],9,0),"C")</f>
        <v>B</v>
      </c>
      <c r="I587" s="11">
        <f t="shared" ca="1" si="75"/>
        <v>475</v>
      </c>
      <c r="J587" s="11">
        <f t="shared" ca="1" si="75"/>
        <v>441</v>
      </c>
      <c r="K587" s="11">
        <f t="shared" ca="1" si="75"/>
        <v>407</v>
      </c>
      <c r="L587" s="11">
        <f t="shared" ca="1" si="75"/>
        <v>764</v>
      </c>
      <c r="M587" s="11">
        <f t="shared" ca="1" si="75"/>
        <v>980</v>
      </c>
      <c r="N587" s="11">
        <f t="shared" ca="1" si="75"/>
        <v>599</v>
      </c>
      <c r="O587" s="11">
        <f t="shared" ca="1" si="75"/>
        <v>3</v>
      </c>
      <c r="P587" s="11">
        <f t="shared" ca="1" si="75"/>
        <v>473</v>
      </c>
      <c r="Q587" s="11">
        <f t="shared" ca="1" si="75"/>
        <v>-3</v>
      </c>
      <c r="R587" s="11">
        <f t="shared" ca="1" si="75"/>
        <v>77</v>
      </c>
      <c r="S587" s="11">
        <f t="shared" ca="1" si="75"/>
        <v>-49</v>
      </c>
      <c r="T587" s="11">
        <f t="shared" ca="1" si="75"/>
        <v>635</v>
      </c>
      <c r="U587" s="11">
        <f ca="1">IF($B$9=1,AVERAGE(Tabla1[[#This Row],[OCT]:[DIC]]),IF($B$9=2,AVERAGE(Tabla1[[#This Row],[JUL]:[DIC]]),AVERAGE(Tabla1[[#This Row],[ENE]:[DIC]])))</f>
        <v>221</v>
      </c>
      <c r="V587" s="11">
        <f ca="1">+Tabla1[[#This Row],[PROMEDIO VENTA (UNDS)]]/30</f>
        <v>7.3666666666666663</v>
      </c>
      <c r="W587" s="11">
        <f ca="1">+Tabla1[[#This Row],[VENTA POR DÍA]]*Tabla1[[#This Row],[LEAD TIME (Días)]]</f>
        <v>184.16666666666666</v>
      </c>
      <c r="X587" s="11" t="str">
        <f>IF(Tabla1[[#This Row],[ABC]]="C","A PEDIDO","STOCK")</f>
        <v>STOCK</v>
      </c>
      <c r="Y587" s="11">
        <f ca="1">IF(Tabla1[[#This Row],[ABC]]="C",0,ROUNDUP(VLOOKUP(Tabla1[[#This Row],[ABC]],$F$11:$J$12,MATCH(Y$15,$F$10:$J$10,0),0)*Tabla1[[#This Row],[VENTA POR DÍA]],0))</f>
        <v>70</v>
      </c>
      <c r="Z587" s="11">
        <f ca="1">IF(Tabla1[[#This Row],[ABC]]="C",0,ROUNDUP(VLOOKUP(Tabla1[[#This Row],[ABC]],$F$11:$J$12,MATCH(Z$15,$F$10:$J$10,0),0)*Tabla1[[#This Row],[VENTA POR DÍA]],0))</f>
        <v>168</v>
      </c>
    </row>
    <row r="588" spans="2:26" x14ac:dyDescent="0.2">
      <c r="B588" s="2">
        <v>348586</v>
      </c>
      <c r="C588" s="2" t="s">
        <v>343</v>
      </c>
      <c r="D588" s="2" t="s">
        <v>45</v>
      </c>
      <c r="E588" s="3" t="s">
        <v>6</v>
      </c>
      <c r="F588" s="16">
        <f t="shared" ca="1" si="68"/>
        <v>7</v>
      </c>
      <c r="G588" s="17">
        <f t="shared" ca="1" si="69"/>
        <v>13</v>
      </c>
      <c r="H588" s="36" t="str">
        <f>IFERROR(VLOOKUP(Tabla1[[#This Row],[COD PRODUCTO]],Tabla13[#All],9,0),"C")</f>
        <v>C</v>
      </c>
      <c r="I588" s="11">
        <f t="shared" ca="1" si="75"/>
        <v>236</v>
      </c>
      <c r="J588" s="11">
        <f t="shared" ca="1" si="75"/>
        <v>518</v>
      </c>
      <c r="K588" s="11">
        <f t="shared" ca="1" si="75"/>
        <v>271</v>
      </c>
      <c r="L588" s="11">
        <f t="shared" ca="1" si="75"/>
        <v>47</v>
      </c>
      <c r="M588" s="11">
        <f t="shared" ca="1" si="75"/>
        <v>499</v>
      </c>
      <c r="N588" s="11">
        <f t="shared" ca="1" si="75"/>
        <v>719</v>
      </c>
      <c r="O588" s="11">
        <f t="shared" ca="1" si="75"/>
        <v>220</v>
      </c>
      <c r="P588" s="11">
        <f t="shared" ca="1" si="75"/>
        <v>436</v>
      </c>
      <c r="Q588" s="11">
        <f t="shared" ca="1" si="75"/>
        <v>653</v>
      </c>
      <c r="R588" s="11">
        <f t="shared" ca="1" si="75"/>
        <v>604</v>
      </c>
      <c r="S588" s="11">
        <f t="shared" ca="1" si="75"/>
        <v>994</v>
      </c>
      <c r="T588" s="11">
        <f t="shared" ca="1" si="75"/>
        <v>320</v>
      </c>
      <c r="U588" s="11">
        <f ca="1">IF($B$9=1,AVERAGE(Tabla1[[#This Row],[OCT]:[DIC]]),IF($B$9=2,AVERAGE(Tabla1[[#This Row],[JUL]:[DIC]]),AVERAGE(Tabla1[[#This Row],[ENE]:[DIC]])))</f>
        <v>639.33333333333337</v>
      </c>
      <c r="V588" s="11">
        <f ca="1">+Tabla1[[#This Row],[PROMEDIO VENTA (UNDS)]]/30</f>
        <v>21.311111111111114</v>
      </c>
      <c r="W588" s="11">
        <f ca="1">+Tabla1[[#This Row],[VENTA POR DÍA]]*Tabla1[[#This Row],[LEAD TIME (Días)]]</f>
        <v>277.04444444444448</v>
      </c>
      <c r="X588" s="11" t="str">
        <f>IF(Tabla1[[#This Row],[ABC]]="C","A PEDIDO","STOCK")</f>
        <v>A PEDIDO</v>
      </c>
      <c r="Y588" s="11">
        <f>IF(Tabla1[[#This Row],[ABC]]="C",0,ROUNDUP(VLOOKUP(Tabla1[[#This Row],[ABC]],$F$11:$J$12,MATCH(Y$15,$F$10:$J$10,0),0)*Tabla1[[#This Row],[VENTA POR DÍA]],0))</f>
        <v>0</v>
      </c>
      <c r="Z588" s="11">
        <f>IF(Tabla1[[#This Row],[ABC]]="C",0,ROUNDUP(VLOOKUP(Tabla1[[#This Row],[ABC]],$F$11:$J$12,MATCH(Z$15,$F$10:$J$10,0),0)*Tabla1[[#This Row],[VENTA POR DÍA]],0))</f>
        <v>0</v>
      </c>
    </row>
    <row r="589" spans="2:26" x14ac:dyDescent="0.2">
      <c r="B589" s="2">
        <v>348579</v>
      </c>
      <c r="C589" s="2" t="s">
        <v>345</v>
      </c>
      <c r="D589" s="2" t="s">
        <v>45</v>
      </c>
      <c r="E589" s="3" t="s">
        <v>6</v>
      </c>
      <c r="F589" s="16">
        <f t="shared" ca="1" si="68"/>
        <v>28</v>
      </c>
      <c r="G589" s="17">
        <f t="shared" ca="1" si="69"/>
        <v>12</v>
      </c>
      <c r="H589" s="36" t="str">
        <f>IFERROR(VLOOKUP(Tabla1[[#This Row],[COD PRODUCTO]],Tabla13[#All],9,0),"C")</f>
        <v>B</v>
      </c>
      <c r="I589" s="11">
        <f t="shared" ca="1" si="75"/>
        <v>315</v>
      </c>
      <c r="J589" s="11">
        <f t="shared" ca="1" si="75"/>
        <v>418</v>
      </c>
      <c r="K589" s="11">
        <f t="shared" ca="1" si="75"/>
        <v>789</v>
      </c>
      <c r="L589" s="11">
        <f t="shared" ca="1" si="75"/>
        <v>765</v>
      </c>
      <c r="M589" s="11">
        <f t="shared" ca="1" si="75"/>
        <v>61</v>
      </c>
      <c r="N589" s="11">
        <f t="shared" ca="1" si="75"/>
        <v>293</v>
      </c>
      <c r="O589" s="11">
        <f t="shared" ca="1" si="75"/>
        <v>104</v>
      </c>
      <c r="P589" s="11">
        <f t="shared" ca="1" si="75"/>
        <v>236</v>
      </c>
      <c r="Q589" s="11">
        <f t="shared" ca="1" si="75"/>
        <v>153</v>
      </c>
      <c r="R589" s="11">
        <f t="shared" ca="1" si="75"/>
        <v>562</v>
      </c>
      <c r="S589" s="11">
        <f t="shared" ca="1" si="75"/>
        <v>592</v>
      </c>
      <c r="T589" s="11">
        <f t="shared" ca="1" si="75"/>
        <v>241</v>
      </c>
      <c r="U589" s="11">
        <f ca="1">IF($B$9=1,AVERAGE(Tabla1[[#This Row],[OCT]:[DIC]]),IF($B$9=2,AVERAGE(Tabla1[[#This Row],[JUL]:[DIC]]),AVERAGE(Tabla1[[#This Row],[ENE]:[DIC]])))</f>
        <v>465</v>
      </c>
      <c r="V589" s="11">
        <f ca="1">+Tabla1[[#This Row],[PROMEDIO VENTA (UNDS)]]/30</f>
        <v>15.5</v>
      </c>
      <c r="W589" s="11">
        <f ca="1">+Tabla1[[#This Row],[VENTA POR DÍA]]*Tabla1[[#This Row],[LEAD TIME (Días)]]</f>
        <v>186</v>
      </c>
      <c r="X589" s="11" t="str">
        <f>IF(Tabla1[[#This Row],[ABC]]="C","A PEDIDO","STOCK")</f>
        <v>STOCK</v>
      </c>
      <c r="Y589" s="11">
        <f ca="1">IF(Tabla1[[#This Row],[ABC]]="C",0,ROUNDUP(VLOOKUP(Tabla1[[#This Row],[ABC]],$F$11:$J$12,MATCH(Y$15,$F$10:$J$10,0),0)*Tabla1[[#This Row],[VENTA POR DÍA]],0))</f>
        <v>146</v>
      </c>
      <c r="Z589" s="11">
        <f ca="1">IF(Tabla1[[#This Row],[ABC]]="C",0,ROUNDUP(VLOOKUP(Tabla1[[#This Row],[ABC]],$F$11:$J$12,MATCH(Z$15,$F$10:$J$10,0),0)*Tabla1[[#This Row],[VENTA POR DÍA]],0))</f>
        <v>354</v>
      </c>
    </row>
    <row r="590" spans="2:26" x14ac:dyDescent="0.2">
      <c r="B590" s="2">
        <v>348584</v>
      </c>
      <c r="C590" s="2" t="s">
        <v>346</v>
      </c>
      <c r="D590" s="2" t="s">
        <v>45</v>
      </c>
      <c r="E590" s="3" t="s">
        <v>6</v>
      </c>
      <c r="F590" s="16">
        <f t="shared" ca="1" si="68"/>
        <v>38</v>
      </c>
      <c r="G590" s="17">
        <f t="shared" ca="1" si="69"/>
        <v>16</v>
      </c>
      <c r="H590" s="36" t="str">
        <f>IFERROR(VLOOKUP(Tabla1[[#This Row],[COD PRODUCTO]],Tabla13[#All],9,0),"C")</f>
        <v>A</v>
      </c>
      <c r="I590" s="11">
        <f t="shared" ca="1" si="75"/>
        <v>6</v>
      </c>
      <c r="J590" s="11">
        <f t="shared" ca="1" si="75"/>
        <v>772</v>
      </c>
      <c r="K590" s="11">
        <f t="shared" ca="1" si="75"/>
        <v>801</v>
      </c>
      <c r="L590" s="11">
        <f t="shared" ca="1" si="75"/>
        <v>443</v>
      </c>
      <c r="M590" s="11">
        <f t="shared" ca="1" si="75"/>
        <v>979</v>
      </c>
      <c r="N590" s="11">
        <f t="shared" ca="1" si="75"/>
        <v>745</v>
      </c>
      <c r="O590" s="11">
        <f t="shared" ca="1" si="75"/>
        <v>284</v>
      </c>
      <c r="P590" s="11">
        <f t="shared" ca="1" si="75"/>
        <v>-56</v>
      </c>
      <c r="Q590" s="11">
        <f t="shared" ca="1" si="75"/>
        <v>607</v>
      </c>
      <c r="R590" s="11">
        <f t="shared" ca="1" si="75"/>
        <v>482</v>
      </c>
      <c r="S590" s="11">
        <f t="shared" ca="1" si="75"/>
        <v>837</v>
      </c>
      <c r="T590" s="11">
        <f t="shared" ca="1" si="75"/>
        <v>643</v>
      </c>
      <c r="U590" s="11">
        <f ca="1">IF($B$9=1,AVERAGE(Tabla1[[#This Row],[OCT]:[DIC]]),IF($B$9=2,AVERAGE(Tabla1[[#This Row],[JUL]:[DIC]]),AVERAGE(Tabla1[[#This Row],[ENE]:[DIC]])))</f>
        <v>654</v>
      </c>
      <c r="V590" s="11">
        <f ca="1">+Tabla1[[#This Row],[PROMEDIO VENTA (UNDS)]]/30</f>
        <v>21.8</v>
      </c>
      <c r="W590" s="11">
        <f ca="1">+Tabla1[[#This Row],[VENTA POR DÍA]]*Tabla1[[#This Row],[LEAD TIME (Días)]]</f>
        <v>348.8</v>
      </c>
      <c r="X590" s="11" t="str">
        <f>IF(Tabla1[[#This Row],[ABC]]="C","A PEDIDO","STOCK")</f>
        <v>STOCK</v>
      </c>
      <c r="Y590" s="11">
        <f ca="1">IF(Tabla1[[#This Row],[ABC]]="C",0,ROUNDUP(VLOOKUP(Tabla1[[#This Row],[ABC]],$F$11:$J$12,MATCH(Y$15,$F$10:$J$10,0),0)*Tabla1[[#This Row],[VENTA POR DÍA]],0))</f>
        <v>65</v>
      </c>
      <c r="Z590" s="11">
        <f ca="1">IF(Tabla1[[#This Row],[ABC]]="C",0,ROUNDUP(VLOOKUP(Tabla1[[#This Row],[ABC]],$F$11:$J$12,MATCH(Z$15,$F$10:$J$10,0),0)*Tabla1[[#This Row],[VENTA POR DÍA]],0))</f>
        <v>637</v>
      </c>
    </row>
    <row r="591" spans="2:26" x14ac:dyDescent="0.2">
      <c r="B591" s="2">
        <v>348524</v>
      </c>
      <c r="C591" s="2" t="s">
        <v>47</v>
      </c>
      <c r="D591" s="2" t="s">
        <v>45</v>
      </c>
      <c r="E591" s="3" t="s">
        <v>6</v>
      </c>
      <c r="F591" s="16">
        <f t="shared" ca="1" si="68"/>
        <v>22</v>
      </c>
      <c r="G591" s="17">
        <f t="shared" ca="1" si="69"/>
        <v>17</v>
      </c>
      <c r="H591" s="36" t="str">
        <f>IFERROR(VLOOKUP(Tabla1[[#This Row],[COD PRODUCTO]],Tabla13[#All],9,0),"C")</f>
        <v>B</v>
      </c>
      <c r="I591" s="11">
        <f t="shared" ca="1" si="75"/>
        <v>913</v>
      </c>
      <c r="J591" s="11">
        <f t="shared" ca="1" si="75"/>
        <v>873</v>
      </c>
      <c r="K591" s="11">
        <f t="shared" ca="1" si="75"/>
        <v>900</v>
      </c>
      <c r="L591" s="11">
        <f t="shared" ca="1" si="75"/>
        <v>-48</v>
      </c>
      <c r="M591" s="11">
        <f t="shared" ca="1" si="75"/>
        <v>490</v>
      </c>
      <c r="N591" s="11">
        <f t="shared" ca="1" si="75"/>
        <v>27</v>
      </c>
      <c r="O591" s="11">
        <f t="shared" ca="1" si="75"/>
        <v>140</v>
      </c>
      <c r="P591" s="11">
        <f t="shared" ca="1" si="75"/>
        <v>965</v>
      </c>
      <c r="Q591" s="11">
        <f t="shared" ca="1" si="75"/>
        <v>34</v>
      </c>
      <c r="R591" s="11">
        <f t="shared" ca="1" si="75"/>
        <v>831</v>
      </c>
      <c r="S591" s="11">
        <f t="shared" ca="1" si="75"/>
        <v>38</v>
      </c>
      <c r="T591" s="11">
        <f t="shared" ca="1" si="75"/>
        <v>657</v>
      </c>
      <c r="U591" s="11">
        <f ca="1">IF($B$9=1,AVERAGE(Tabla1[[#This Row],[OCT]:[DIC]]),IF($B$9=2,AVERAGE(Tabla1[[#This Row],[JUL]:[DIC]]),AVERAGE(Tabla1[[#This Row],[ENE]:[DIC]])))</f>
        <v>508.66666666666669</v>
      </c>
      <c r="V591" s="11">
        <f ca="1">+Tabla1[[#This Row],[PROMEDIO VENTA (UNDS)]]/30</f>
        <v>16.955555555555556</v>
      </c>
      <c r="W591" s="11">
        <f ca="1">+Tabla1[[#This Row],[VENTA POR DÍA]]*Tabla1[[#This Row],[LEAD TIME (Días)]]</f>
        <v>288.24444444444447</v>
      </c>
      <c r="X591" s="11" t="str">
        <f>IF(Tabla1[[#This Row],[ABC]]="C","A PEDIDO","STOCK")</f>
        <v>STOCK</v>
      </c>
      <c r="Y591" s="11">
        <f ca="1">IF(Tabla1[[#This Row],[ABC]]="C",0,ROUNDUP(VLOOKUP(Tabla1[[#This Row],[ABC]],$F$11:$J$12,MATCH(Y$15,$F$10:$J$10,0),0)*Tabla1[[#This Row],[VENTA POR DÍA]],0))</f>
        <v>159</v>
      </c>
      <c r="Z591" s="11">
        <f ca="1">IF(Tabla1[[#This Row],[ABC]]="C",0,ROUNDUP(VLOOKUP(Tabla1[[#This Row],[ABC]],$F$11:$J$12,MATCH(Z$15,$F$10:$J$10,0),0)*Tabla1[[#This Row],[VENTA POR DÍA]],0))</f>
        <v>387</v>
      </c>
    </row>
    <row r="592" spans="2:26" x14ac:dyDescent="0.2">
      <c r="B592" s="2">
        <v>348525</v>
      </c>
      <c r="C592" s="2" t="s">
        <v>49</v>
      </c>
      <c r="D592" s="2" t="s">
        <v>45</v>
      </c>
      <c r="E592" s="3" t="s">
        <v>6</v>
      </c>
      <c r="F592" s="16">
        <f t="shared" ref="F592:F655" ca="1" si="76">RANDBETWEEN(5,50)</f>
        <v>33</v>
      </c>
      <c r="G592" s="17">
        <f t="shared" ref="G592:G655" ca="1" si="77">RANDBETWEEN(3,30)</f>
        <v>6</v>
      </c>
      <c r="H592" s="36" t="str">
        <f>IFERROR(VLOOKUP(Tabla1[[#This Row],[COD PRODUCTO]],Tabla13[#All],9,0),"C")</f>
        <v>B</v>
      </c>
      <c r="I592" s="11">
        <f t="shared" ca="1" si="75"/>
        <v>700</v>
      </c>
      <c r="J592" s="11">
        <f t="shared" ca="1" si="75"/>
        <v>787</v>
      </c>
      <c r="K592" s="11">
        <f t="shared" ca="1" si="75"/>
        <v>719</v>
      </c>
      <c r="L592" s="11">
        <f t="shared" ca="1" si="75"/>
        <v>962</v>
      </c>
      <c r="M592" s="11">
        <f t="shared" ca="1" si="75"/>
        <v>718</v>
      </c>
      <c r="N592" s="11">
        <f t="shared" ca="1" si="75"/>
        <v>784</v>
      </c>
      <c r="O592" s="11">
        <f t="shared" ca="1" si="75"/>
        <v>481</v>
      </c>
      <c r="P592" s="11">
        <f t="shared" ca="1" si="75"/>
        <v>825</v>
      </c>
      <c r="Q592" s="11">
        <f t="shared" ca="1" si="75"/>
        <v>389</v>
      </c>
      <c r="R592" s="11">
        <f t="shared" ca="1" si="75"/>
        <v>531</v>
      </c>
      <c r="S592" s="11">
        <f t="shared" ca="1" si="75"/>
        <v>340</v>
      </c>
      <c r="T592" s="11">
        <f t="shared" ca="1" si="75"/>
        <v>394</v>
      </c>
      <c r="U592" s="11">
        <f ca="1">IF($B$9=1,AVERAGE(Tabla1[[#This Row],[OCT]:[DIC]]),IF($B$9=2,AVERAGE(Tabla1[[#This Row],[JUL]:[DIC]]),AVERAGE(Tabla1[[#This Row],[ENE]:[DIC]])))</f>
        <v>421.66666666666669</v>
      </c>
      <c r="V592" s="11">
        <f ca="1">+Tabla1[[#This Row],[PROMEDIO VENTA (UNDS)]]/30</f>
        <v>14.055555555555555</v>
      </c>
      <c r="W592" s="11">
        <f ca="1">+Tabla1[[#This Row],[VENTA POR DÍA]]*Tabla1[[#This Row],[LEAD TIME (Días)]]</f>
        <v>84.333333333333329</v>
      </c>
      <c r="X592" s="11" t="str">
        <f>IF(Tabla1[[#This Row],[ABC]]="C","A PEDIDO","STOCK")</f>
        <v>STOCK</v>
      </c>
      <c r="Y592" s="11">
        <f ca="1">IF(Tabla1[[#This Row],[ABC]]="C",0,ROUNDUP(VLOOKUP(Tabla1[[#This Row],[ABC]],$F$11:$J$12,MATCH(Y$15,$F$10:$J$10,0),0)*Tabla1[[#This Row],[VENTA POR DÍA]],0))</f>
        <v>132</v>
      </c>
      <c r="Z592" s="11">
        <f ca="1">IF(Tabla1[[#This Row],[ABC]]="C",0,ROUNDUP(VLOOKUP(Tabla1[[#This Row],[ABC]],$F$11:$J$12,MATCH(Z$15,$F$10:$J$10,0),0)*Tabla1[[#This Row],[VENTA POR DÍA]],0))</f>
        <v>321</v>
      </c>
    </row>
    <row r="593" spans="2:26" x14ac:dyDescent="0.2">
      <c r="B593" s="2">
        <v>348631</v>
      </c>
      <c r="C593" s="2" t="s">
        <v>135</v>
      </c>
      <c r="D593" s="2" t="s">
        <v>45</v>
      </c>
      <c r="E593" s="3" t="s">
        <v>6</v>
      </c>
      <c r="F593" s="16">
        <f t="shared" ca="1" si="76"/>
        <v>19</v>
      </c>
      <c r="G593" s="17">
        <f t="shared" ca="1" si="77"/>
        <v>16</v>
      </c>
      <c r="H593" s="36" t="str">
        <f>IFERROR(VLOOKUP(Tabla1[[#This Row],[COD PRODUCTO]],Tabla13[#All],9,0),"C")</f>
        <v>A</v>
      </c>
      <c r="I593" s="11">
        <f t="shared" ca="1" si="75"/>
        <v>868</v>
      </c>
      <c r="J593" s="11">
        <f t="shared" ca="1" si="75"/>
        <v>904</v>
      </c>
      <c r="K593" s="11">
        <f t="shared" ca="1" si="75"/>
        <v>-33</v>
      </c>
      <c r="L593" s="11">
        <f t="shared" ca="1" si="75"/>
        <v>-53</v>
      </c>
      <c r="M593" s="11">
        <f t="shared" ca="1" si="75"/>
        <v>109</v>
      </c>
      <c r="N593" s="11">
        <f t="shared" ca="1" si="75"/>
        <v>169</v>
      </c>
      <c r="O593" s="11">
        <f t="shared" ca="1" si="75"/>
        <v>730</v>
      </c>
      <c r="P593" s="11">
        <f t="shared" ca="1" si="75"/>
        <v>463</v>
      </c>
      <c r="Q593" s="11">
        <f t="shared" ca="1" si="75"/>
        <v>724</v>
      </c>
      <c r="R593" s="11">
        <f t="shared" ca="1" si="75"/>
        <v>269</v>
      </c>
      <c r="S593" s="11">
        <f t="shared" ca="1" si="75"/>
        <v>949</v>
      </c>
      <c r="T593" s="11">
        <f t="shared" ca="1" si="75"/>
        <v>211</v>
      </c>
      <c r="U593" s="11">
        <f ca="1">IF($B$9=1,AVERAGE(Tabla1[[#This Row],[OCT]:[DIC]]),IF($B$9=2,AVERAGE(Tabla1[[#This Row],[JUL]:[DIC]]),AVERAGE(Tabla1[[#This Row],[ENE]:[DIC]])))</f>
        <v>476.33333333333331</v>
      </c>
      <c r="V593" s="11">
        <f ca="1">+Tabla1[[#This Row],[PROMEDIO VENTA (UNDS)]]/30</f>
        <v>15.877777777777776</v>
      </c>
      <c r="W593" s="11">
        <f ca="1">+Tabla1[[#This Row],[VENTA POR DÍA]]*Tabla1[[#This Row],[LEAD TIME (Días)]]</f>
        <v>254.04444444444442</v>
      </c>
      <c r="X593" s="11" t="str">
        <f>IF(Tabla1[[#This Row],[ABC]]="C","A PEDIDO","STOCK")</f>
        <v>STOCK</v>
      </c>
      <c r="Y593" s="11">
        <f ca="1">IF(Tabla1[[#This Row],[ABC]]="C",0,ROUNDUP(VLOOKUP(Tabla1[[#This Row],[ABC]],$F$11:$J$12,MATCH(Y$15,$F$10:$J$10,0),0)*Tabla1[[#This Row],[VENTA POR DÍA]],0))</f>
        <v>48</v>
      </c>
      <c r="Z593" s="11">
        <f ca="1">IF(Tabla1[[#This Row],[ABC]]="C",0,ROUNDUP(VLOOKUP(Tabla1[[#This Row],[ABC]],$F$11:$J$12,MATCH(Z$15,$F$10:$J$10,0),0)*Tabla1[[#This Row],[VENTA POR DÍA]],0))</f>
        <v>464</v>
      </c>
    </row>
    <row r="594" spans="2:26" x14ac:dyDescent="0.2">
      <c r="B594" s="2">
        <v>348632</v>
      </c>
      <c r="C594" s="2" t="s">
        <v>136</v>
      </c>
      <c r="D594" s="2" t="s">
        <v>45</v>
      </c>
      <c r="E594" s="3" t="s">
        <v>6</v>
      </c>
      <c r="F594" s="16">
        <f t="shared" ca="1" si="76"/>
        <v>39</v>
      </c>
      <c r="G594" s="17">
        <f t="shared" ca="1" si="77"/>
        <v>30</v>
      </c>
      <c r="H594" s="36" t="str">
        <f>IFERROR(VLOOKUP(Tabla1[[#This Row],[COD PRODUCTO]],Tabla13[#All],9,0),"C")</f>
        <v>B</v>
      </c>
      <c r="I594" s="11">
        <f t="shared" ca="1" si="75"/>
        <v>54</v>
      </c>
      <c r="J594" s="11">
        <f t="shared" ca="1" si="75"/>
        <v>121</v>
      </c>
      <c r="K594" s="11">
        <f t="shared" ca="1" si="75"/>
        <v>812</v>
      </c>
      <c r="L594" s="11">
        <f t="shared" ca="1" si="75"/>
        <v>892</v>
      </c>
      <c r="M594" s="11">
        <f t="shared" ca="1" si="75"/>
        <v>762</v>
      </c>
      <c r="N594" s="11">
        <f t="shared" ca="1" si="75"/>
        <v>673</v>
      </c>
      <c r="O594" s="11">
        <f t="shared" ca="1" si="75"/>
        <v>82</v>
      </c>
      <c r="P594" s="11">
        <f t="shared" ca="1" si="75"/>
        <v>592</v>
      </c>
      <c r="Q594" s="11">
        <f t="shared" ca="1" si="75"/>
        <v>904</v>
      </c>
      <c r="R594" s="11">
        <f t="shared" ca="1" si="75"/>
        <v>739</v>
      </c>
      <c r="S594" s="11">
        <f t="shared" ca="1" si="75"/>
        <v>20</v>
      </c>
      <c r="T594" s="11">
        <f t="shared" ca="1" si="75"/>
        <v>981</v>
      </c>
      <c r="U594" s="11">
        <f ca="1">IF($B$9=1,AVERAGE(Tabla1[[#This Row],[OCT]:[DIC]]),IF($B$9=2,AVERAGE(Tabla1[[#This Row],[JUL]:[DIC]]),AVERAGE(Tabla1[[#This Row],[ENE]:[DIC]])))</f>
        <v>580</v>
      </c>
      <c r="V594" s="11">
        <f ca="1">+Tabla1[[#This Row],[PROMEDIO VENTA (UNDS)]]/30</f>
        <v>19.333333333333332</v>
      </c>
      <c r="W594" s="11">
        <f ca="1">+Tabla1[[#This Row],[VENTA POR DÍA]]*Tabla1[[#This Row],[LEAD TIME (Días)]]</f>
        <v>580</v>
      </c>
      <c r="X594" s="11" t="str">
        <f>IF(Tabla1[[#This Row],[ABC]]="C","A PEDIDO","STOCK")</f>
        <v>STOCK</v>
      </c>
      <c r="Y594" s="11">
        <f ca="1">IF(Tabla1[[#This Row],[ABC]]="C",0,ROUNDUP(VLOOKUP(Tabla1[[#This Row],[ABC]],$F$11:$J$12,MATCH(Y$15,$F$10:$J$10,0),0)*Tabla1[[#This Row],[VENTA POR DÍA]],0))</f>
        <v>182</v>
      </c>
      <c r="Z594" s="11">
        <f ca="1">IF(Tabla1[[#This Row],[ABC]]="C",0,ROUNDUP(VLOOKUP(Tabla1[[#This Row],[ABC]],$F$11:$J$12,MATCH(Z$15,$F$10:$J$10,0),0)*Tabla1[[#This Row],[VENTA POR DÍA]],0))</f>
        <v>441</v>
      </c>
    </row>
    <row r="595" spans="2:26" x14ac:dyDescent="0.2">
      <c r="B595" s="2">
        <v>348634</v>
      </c>
      <c r="C595" s="2" t="s">
        <v>348</v>
      </c>
      <c r="D595" s="2" t="s">
        <v>45</v>
      </c>
      <c r="E595" s="3" t="s">
        <v>6</v>
      </c>
      <c r="F595" s="16">
        <f t="shared" ca="1" si="76"/>
        <v>25</v>
      </c>
      <c r="G595" s="17">
        <f t="shared" ca="1" si="77"/>
        <v>6</v>
      </c>
      <c r="H595" s="36" t="str">
        <f>IFERROR(VLOOKUP(Tabla1[[#This Row],[COD PRODUCTO]],Tabla13[#All],9,0),"C")</f>
        <v>A</v>
      </c>
      <c r="I595" s="11">
        <f t="shared" ca="1" si="75"/>
        <v>341</v>
      </c>
      <c r="J595" s="11">
        <f t="shared" ca="1" si="75"/>
        <v>577</v>
      </c>
      <c r="K595" s="11">
        <f t="shared" ca="1" si="75"/>
        <v>207</v>
      </c>
      <c r="L595" s="11">
        <f t="shared" ca="1" si="75"/>
        <v>111</v>
      </c>
      <c r="M595" s="11">
        <f t="shared" ca="1" si="75"/>
        <v>803</v>
      </c>
      <c r="N595" s="11">
        <f t="shared" ca="1" si="75"/>
        <v>198</v>
      </c>
      <c r="O595" s="11">
        <f t="shared" ca="1" si="75"/>
        <v>279</v>
      </c>
      <c r="P595" s="11">
        <f t="shared" ca="1" si="75"/>
        <v>129</v>
      </c>
      <c r="Q595" s="11">
        <f t="shared" ca="1" si="75"/>
        <v>850</v>
      </c>
      <c r="R595" s="11">
        <f t="shared" ca="1" si="75"/>
        <v>189</v>
      </c>
      <c r="S595" s="11">
        <f t="shared" ca="1" si="75"/>
        <v>718</v>
      </c>
      <c r="T595" s="11">
        <f t="shared" ca="1" si="75"/>
        <v>531</v>
      </c>
      <c r="U595" s="11">
        <f ca="1">IF($B$9=1,AVERAGE(Tabla1[[#This Row],[OCT]:[DIC]]),IF($B$9=2,AVERAGE(Tabla1[[#This Row],[JUL]:[DIC]]),AVERAGE(Tabla1[[#This Row],[ENE]:[DIC]])))</f>
        <v>479.33333333333331</v>
      </c>
      <c r="V595" s="11">
        <f ca="1">+Tabla1[[#This Row],[PROMEDIO VENTA (UNDS)]]/30</f>
        <v>15.977777777777778</v>
      </c>
      <c r="W595" s="11">
        <f ca="1">+Tabla1[[#This Row],[VENTA POR DÍA]]*Tabla1[[#This Row],[LEAD TIME (Días)]]</f>
        <v>95.866666666666674</v>
      </c>
      <c r="X595" s="11" t="str">
        <f>IF(Tabla1[[#This Row],[ABC]]="C","A PEDIDO","STOCK")</f>
        <v>STOCK</v>
      </c>
      <c r="Y595" s="11">
        <f ca="1">IF(Tabla1[[#This Row],[ABC]]="C",0,ROUNDUP(VLOOKUP(Tabla1[[#This Row],[ABC]],$F$11:$J$12,MATCH(Y$15,$F$10:$J$10,0),0)*Tabla1[[#This Row],[VENTA POR DÍA]],0))</f>
        <v>48</v>
      </c>
      <c r="Z595" s="11">
        <f ca="1">IF(Tabla1[[#This Row],[ABC]]="C",0,ROUNDUP(VLOOKUP(Tabla1[[#This Row],[ABC]],$F$11:$J$12,MATCH(Z$15,$F$10:$J$10,0),0)*Tabla1[[#This Row],[VENTA POR DÍA]],0))</f>
        <v>467</v>
      </c>
    </row>
    <row r="596" spans="2:26" x14ac:dyDescent="0.2">
      <c r="B596" s="2">
        <v>348642</v>
      </c>
      <c r="C596" s="2" t="s">
        <v>345</v>
      </c>
      <c r="D596" s="2" t="s">
        <v>45</v>
      </c>
      <c r="E596" s="3" t="s">
        <v>6</v>
      </c>
      <c r="F596" s="16">
        <f t="shared" ca="1" si="76"/>
        <v>46</v>
      </c>
      <c r="G596" s="17">
        <f t="shared" ca="1" si="77"/>
        <v>29</v>
      </c>
      <c r="H596" s="36" t="str">
        <f>IFERROR(VLOOKUP(Tabla1[[#This Row],[COD PRODUCTO]],Tabla13[#All],9,0),"C")</f>
        <v>B</v>
      </c>
      <c r="I596" s="11">
        <f t="shared" ref="I596:T605" ca="1" si="78">RANDBETWEEN(-100,1000)</f>
        <v>353</v>
      </c>
      <c r="J596" s="11">
        <f t="shared" ca="1" si="78"/>
        <v>-87</v>
      </c>
      <c r="K596" s="11">
        <f t="shared" ca="1" si="78"/>
        <v>934</v>
      </c>
      <c r="L596" s="11">
        <f t="shared" ca="1" si="78"/>
        <v>969</v>
      </c>
      <c r="M596" s="11">
        <f t="shared" ca="1" si="78"/>
        <v>176</v>
      </c>
      <c r="N596" s="11">
        <f t="shared" ca="1" si="78"/>
        <v>-47</v>
      </c>
      <c r="O596" s="11">
        <f t="shared" ca="1" si="78"/>
        <v>43</v>
      </c>
      <c r="P596" s="11">
        <f t="shared" ca="1" si="78"/>
        <v>70</v>
      </c>
      <c r="Q596" s="11">
        <f t="shared" ca="1" si="78"/>
        <v>-91</v>
      </c>
      <c r="R596" s="11">
        <f t="shared" ca="1" si="78"/>
        <v>73</v>
      </c>
      <c r="S596" s="11">
        <f t="shared" ca="1" si="78"/>
        <v>55</v>
      </c>
      <c r="T596" s="11">
        <f t="shared" ca="1" si="78"/>
        <v>720</v>
      </c>
      <c r="U596" s="11">
        <f ca="1">IF($B$9=1,AVERAGE(Tabla1[[#This Row],[OCT]:[DIC]]),IF($B$9=2,AVERAGE(Tabla1[[#This Row],[JUL]:[DIC]]),AVERAGE(Tabla1[[#This Row],[ENE]:[DIC]])))</f>
        <v>282.66666666666669</v>
      </c>
      <c r="V596" s="11">
        <f ca="1">+Tabla1[[#This Row],[PROMEDIO VENTA (UNDS)]]/30</f>
        <v>9.4222222222222225</v>
      </c>
      <c r="W596" s="11">
        <f ca="1">+Tabla1[[#This Row],[VENTA POR DÍA]]*Tabla1[[#This Row],[LEAD TIME (Días)]]</f>
        <v>273.24444444444447</v>
      </c>
      <c r="X596" s="11" t="str">
        <f>IF(Tabla1[[#This Row],[ABC]]="C","A PEDIDO","STOCK")</f>
        <v>STOCK</v>
      </c>
      <c r="Y596" s="11">
        <f ca="1">IF(Tabla1[[#This Row],[ABC]]="C",0,ROUNDUP(VLOOKUP(Tabla1[[#This Row],[ABC]],$F$11:$J$12,MATCH(Y$15,$F$10:$J$10,0),0)*Tabla1[[#This Row],[VENTA POR DÍA]],0))</f>
        <v>89</v>
      </c>
      <c r="Z596" s="11">
        <f ca="1">IF(Tabla1[[#This Row],[ABC]]="C",0,ROUNDUP(VLOOKUP(Tabla1[[#This Row],[ABC]],$F$11:$J$12,MATCH(Z$15,$F$10:$J$10,0),0)*Tabla1[[#This Row],[VENTA POR DÍA]],0))</f>
        <v>215</v>
      </c>
    </row>
    <row r="597" spans="2:26" x14ac:dyDescent="0.2">
      <c r="B597" s="2">
        <v>348531</v>
      </c>
      <c r="C597" s="2" t="s">
        <v>169</v>
      </c>
      <c r="D597" s="2" t="s">
        <v>45</v>
      </c>
      <c r="E597" s="3" t="s">
        <v>6</v>
      </c>
      <c r="F597" s="16">
        <f t="shared" ca="1" si="76"/>
        <v>22</v>
      </c>
      <c r="G597" s="17">
        <f t="shared" ca="1" si="77"/>
        <v>17</v>
      </c>
      <c r="H597" s="36" t="str">
        <f>IFERROR(VLOOKUP(Tabla1[[#This Row],[COD PRODUCTO]],Tabla13[#All],9,0),"C")</f>
        <v>C</v>
      </c>
      <c r="I597" s="11">
        <f t="shared" ca="1" si="78"/>
        <v>-89</v>
      </c>
      <c r="J597" s="11">
        <f t="shared" ca="1" si="78"/>
        <v>804</v>
      </c>
      <c r="K597" s="11">
        <f t="shared" ca="1" si="78"/>
        <v>224</v>
      </c>
      <c r="L597" s="11">
        <f t="shared" ca="1" si="78"/>
        <v>613</v>
      </c>
      <c r="M597" s="11">
        <f t="shared" ca="1" si="78"/>
        <v>185</v>
      </c>
      <c r="N597" s="11">
        <f t="shared" ca="1" si="78"/>
        <v>233</v>
      </c>
      <c r="O597" s="11">
        <f t="shared" ca="1" si="78"/>
        <v>854</v>
      </c>
      <c r="P597" s="11">
        <f t="shared" ca="1" si="78"/>
        <v>465</v>
      </c>
      <c r="Q597" s="11">
        <f t="shared" ca="1" si="78"/>
        <v>280</v>
      </c>
      <c r="R597" s="11">
        <f t="shared" ca="1" si="78"/>
        <v>768</v>
      </c>
      <c r="S597" s="11">
        <f t="shared" ca="1" si="78"/>
        <v>796</v>
      </c>
      <c r="T597" s="11">
        <f t="shared" ca="1" si="78"/>
        <v>103</v>
      </c>
      <c r="U597" s="11">
        <f ca="1">IF($B$9=1,AVERAGE(Tabla1[[#This Row],[OCT]:[DIC]]),IF($B$9=2,AVERAGE(Tabla1[[#This Row],[JUL]:[DIC]]),AVERAGE(Tabla1[[#This Row],[ENE]:[DIC]])))</f>
        <v>555.66666666666663</v>
      </c>
      <c r="V597" s="11">
        <f ca="1">+Tabla1[[#This Row],[PROMEDIO VENTA (UNDS)]]/30</f>
        <v>18.522222222222222</v>
      </c>
      <c r="W597" s="11">
        <f ca="1">+Tabla1[[#This Row],[VENTA POR DÍA]]*Tabla1[[#This Row],[LEAD TIME (Días)]]</f>
        <v>314.87777777777779</v>
      </c>
      <c r="X597" s="11" t="str">
        <f>IF(Tabla1[[#This Row],[ABC]]="C","A PEDIDO","STOCK")</f>
        <v>A PEDIDO</v>
      </c>
      <c r="Y597" s="11">
        <f>IF(Tabla1[[#This Row],[ABC]]="C",0,ROUNDUP(VLOOKUP(Tabla1[[#This Row],[ABC]],$F$11:$J$12,MATCH(Y$15,$F$10:$J$10,0),0)*Tabla1[[#This Row],[VENTA POR DÍA]],0))</f>
        <v>0</v>
      </c>
      <c r="Z597" s="11">
        <f>IF(Tabla1[[#This Row],[ABC]]="C",0,ROUNDUP(VLOOKUP(Tabla1[[#This Row],[ABC]],$F$11:$J$12,MATCH(Z$15,$F$10:$J$10,0),0)*Tabla1[[#This Row],[VENTA POR DÍA]],0))</f>
        <v>0</v>
      </c>
    </row>
    <row r="598" spans="2:26" x14ac:dyDescent="0.2">
      <c r="B598" s="2">
        <v>348534</v>
      </c>
      <c r="C598" s="2" t="s">
        <v>46</v>
      </c>
      <c r="D598" s="2" t="s">
        <v>45</v>
      </c>
      <c r="E598" s="3" t="s">
        <v>6</v>
      </c>
      <c r="F598" s="16">
        <f t="shared" ca="1" si="76"/>
        <v>33</v>
      </c>
      <c r="G598" s="17">
        <f t="shared" ca="1" si="77"/>
        <v>18</v>
      </c>
      <c r="H598" s="36" t="str">
        <f>IFERROR(VLOOKUP(Tabla1[[#This Row],[COD PRODUCTO]],Tabla13[#All],9,0),"C")</f>
        <v>B</v>
      </c>
      <c r="I598" s="11">
        <f t="shared" ca="1" si="78"/>
        <v>949</v>
      </c>
      <c r="J598" s="11">
        <f t="shared" ca="1" si="78"/>
        <v>823</v>
      </c>
      <c r="K598" s="11">
        <f t="shared" ca="1" si="78"/>
        <v>959</v>
      </c>
      <c r="L598" s="11">
        <f t="shared" ca="1" si="78"/>
        <v>231</v>
      </c>
      <c r="M598" s="11">
        <f t="shared" ca="1" si="78"/>
        <v>52</v>
      </c>
      <c r="N598" s="11">
        <f t="shared" ca="1" si="78"/>
        <v>525</v>
      </c>
      <c r="O598" s="11">
        <f t="shared" ca="1" si="78"/>
        <v>562</v>
      </c>
      <c r="P598" s="11">
        <f t="shared" ca="1" si="78"/>
        <v>627</v>
      </c>
      <c r="Q598" s="11">
        <f t="shared" ca="1" si="78"/>
        <v>224</v>
      </c>
      <c r="R598" s="11">
        <f t="shared" ca="1" si="78"/>
        <v>415</v>
      </c>
      <c r="S598" s="11">
        <f t="shared" ca="1" si="78"/>
        <v>418</v>
      </c>
      <c r="T598" s="11">
        <f t="shared" ca="1" si="78"/>
        <v>-19</v>
      </c>
      <c r="U598" s="11">
        <f ca="1">IF($B$9=1,AVERAGE(Tabla1[[#This Row],[OCT]:[DIC]]),IF($B$9=2,AVERAGE(Tabla1[[#This Row],[JUL]:[DIC]]),AVERAGE(Tabla1[[#This Row],[ENE]:[DIC]])))</f>
        <v>271.33333333333331</v>
      </c>
      <c r="V598" s="11">
        <f ca="1">+Tabla1[[#This Row],[PROMEDIO VENTA (UNDS)]]/30</f>
        <v>9.0444444444444443</v>
      </c>
      <c r="W598" s="11">
        <f ca="1">+Tabla1[[#This Row],[VENTA POR DÍA]]*Tabla1[[#This Row],[LEAD TIME (Días)]]</f>
        <v>162.80000000000001</v>
      </c>
      <c r="X598" s="11" t="str">
        <f>IF(Tabla1[[#This Row],[ABC]]="C","A PEDIDO","STOCK")</f>
        <v>STOCK</v>
      </c>
      <c r="Y598" s="11">
        <f ca="1">IF(Tabla1[[#This Row],[ABC]]="C",0,ROUNDUP(VLOOKUP(Tabla1[[#This Row],[ABC]],$F$11:$J$12,MATCH(Y$15,$F$10:$J$10,0),0)*Tabla1[[#This Row],[VENTA POR DÍA]],0))</f>
        <v>85</v>
      </c>
      <c r="Z598" s="11">
        <f ca="1">IF(Tabla1[[#This Row],[ABC]]="C",0,ROUNDUP(VLOOKUP(Tabla1[[#This Row],[ABC]],$F$11:$J$12,MATCH(Z$15,$F$10:$J$10,0),0)*Tabla1[[#This Row],[VENTA POR DÍA]],0))</f>
        <v>207</v>
      </c>
    </row>
    <row r="599" spans="2:26" x14ac:dyDescent="0.2">
      <c r="B599" s="2">
        <v>348585</v>
      </c>
      <c r="C599" s="2" t="s">
        <v>352</v>
      </c>
      <c r="D599" s="2" t="s">
        <v>45</v>
      </c>
      <c r="E599" s="3" t="s">
        <v>6</v>
      </c>
      <c r="F599" s="16">
        <f t="shared" ca="1" si="76"/>
        <v>38</v>
      </c>
      <c r="G599" s="17">
        <f t="shared" ca="1" si="77"/>
        <v>4</v>
      </c>
      <c r="H599" s="36" t="str">
        <f>IFERROR(VLOOKUP(Tabla1[[#This Row],[COD PRODUCTO]],Tabla13[#All],9,0),"C")</f>
        <v>B</v>
      </c>
      <c r="I599" s="11">
        <f t="shared" ca="1" si="78"/>
        <v>784</v>
      </c>
      <c r="J599" s="11">
        <f t="shared" ca="1" si="78"/>
        <v>696</v>
      </c>
      <c r="K599" s="11">
        <f t="shared" ca="1" si="78"/>
        <v>-57</v>
      </c>
      <c r="L599" s="11">
        <f t="shared" ca="1" si="78"/>
        <v>482</v>
      </c>
      <c r="M599" s="11">
        <f t="shared" ca="1" si="78"/>
        <v>85</v>
      </c>
      <c r="N599" s="11">
        <f t="shared" ca="1" si="78"/>
        <v>802</v>
      </c>
      <c r="O599" s="11">
        <f t="shared" ca="1" si="78"/>
        <v>164</v>
      </c>
      <c r="P599" s="11">
        <f t="shared" ca="1" si="78"/>
        <v>599</v>
      </c>
      <c r="Q599" s="11">
        <f t="shared" ca="1" si="78"/>
        <v>972</v>
      </c>
      <c r="R599" s="11">
        <f t="shared" ca="1" si="78"/>
        <v>815</v>
      </c>
      <c r="S599" s="11">
        <f t="shared" ca="1" si="78"/>
        <v>825</v>
      </c>
      <c r="T599" s="11">
        <f t="shared" ca="1" si="78"/>
        <v>170</v>
      </c>
      <c r="U599" s="11">
        <f ca="1">IF($B$9=1,AVERAGE(Tabla1[[#This Row],[OCT]:[DIC]]),IF($B$9=2,AVERAGE(Tabla1[[#This Row],[JUL]:[DIC]]),AVERAGE(Tabla1[[#This Row],[ENE]:[DIC]])))</f>
        <v>603.33333333333337</v>
      </c>
      <c r="V599" s="11">
        <f ca="1">+Tabla1[[#This Row],[PROMEDIO VENTA (UNDS)]]/30</f>
        <v>20.111111111111111</v>
      </c>
      <c r="W599" s="11">
        <f ca="1">+Tabla1[[#This Row],[VENTA POR DÍA]]*Tabla1[[#This Row],[LEAD TIME (Días)]]</f>
        <v>80.444444444444443</v>
      </c>
      <c r="X599" s="11" t="str">
        <f>IF(Tabla1[[#This Row],[ABC]]="C","A PEDIDO","STOCK")</f>
        <v>STOCK</v>
      </c>
      <c r="Y599" s="11">
        <f ca="1">IF(Tabla1[[#This Row],[ABC]]="C",0,ROUNDUP(VLOOKUP(Tabla1[[#This Row],[ABC]],$F$11:$J$12,MATCH(Y$15,$F$10:$J$10,0),0)*Tabla1[[#This Row],[VENTA POR DÍA]],0))</f>
        <v>189</v>
      </c>
      <c r="Z599" s="11">
        <f ca="1">IF(Tabla1[[#This Row],[ABC]]="C",0,ROUNDUP(VLOOKUP(Tabla1[[#This Row],[ABC]],$F$11:$J$12,MATCH(Z$15,$F$10:$J$10,0),0)*Tabla1[[#This Row],[VENTA POR DÍA]],0))</f>
        <v>459</v>
      </c>
    </row>
    <row r="600" spans="2:26" x14ac:dyDescent="0.2">
      <c r="B600" s="2">
        <v>348515</v>
      </c>
      <c r="C600" s="2" t="s">
        <v>138</v>
      </c>
      <c r="D600" s="2" t="s">
        <v>45</v>
      </c>
      <c r="E600" s="3" t="s">
        <v>6</v>
      </c>
      <c r="F600" s="16">
        <f t="shared" ca="1" si="76"/>
        <v>7</v>
      </c>
      <c r="G600" s="17">
        <f t="shared" ca="1" si="77"/>
        <v>17</v>
      </c>
      <c r="H600" s="36" t="str">
        <f>IFERROR(VLOOKUP(Tabla1[[#This Row],[COD PRODUCTO]],Tabla13[#All],9,0),"C")</f>
        <v>B</v>
      </c>
      <c r="I600" s="11">
        <f t="shared" ca="1" si="78"/>
        <v>213</v>
      </c>
      <c r="J600" s="11">
        <f t="shared" ca="1" si="78"/>
        <v>72</v>
      </c>
      <c r="K600" s="11">
        <f t="shared" ca="1" si="78"/>
        <v>648</v>
      </c>
      <c r="L600" s="11">
        <f t="shared" ca="1" si="78"/>
        <v>721</v>
      </c>
      <c r="M600" s="11">
        <f t="shared" ca="1" si="78"/>
        <v>264</v>
      </c>
      <c r="N600" s="11">
        <f t="shared" ca="1" si="78"/>
        <v>479</v>
      </c>
      <c r="O600" s="11">
        <f t="shared" ca="1" si="78"/>
        <v>10</v>
      </c>
      <c r="P600" s="11">
        <f t="shared" ca="1" si="78"/>
        <v>45</v>
      </c>
      <c r="Q600" s="11">
        <f t="shared" ca="1" si="78"/>
        <v>20</v>
      </c>
      <c r="R600" s="11">
        <f t="shared" ca="1" si="78"/>
        <v>884</v>
      </c>
      <c r="S600" s="11">
        <f t="shared" ca="1" si="78"/>
        <v>752</v>
      </c>
      <c r="T600" s="11">
        <f t="shared" ca="1" si="78"/>
        <v>604</v>
      </c>
      <c r="U600" s="11">
        <f ca="1">IF($B$9=1,AVERAGE(Tabla1[[#This Row],[OCT]:[DIC]]),IF($B$9=2,AVERAGE(Tabla1[[#This Row],[JUL]:[DIC]]),AVERAGE(Tabla1[[#This Row],[ENE]:[DIC]])))</f>
        <v>746.66666666666663</v>
      </c>
      <c r="V600" s="11">
        <f ca="1">+Tabla1[[#This Row],[PROMEDIO VENTA (UNDS)]]/30</f>
        <v>24.888888888888889</v>
      </c>
      <c r="W600" s="11">
        <f ca="1">+Tabla1[[#This Row],[VENTA POR DÍA]]*Tabla1[[#This Row],[LEAD TIME (Días)]]</f>
        <v>423.11111111111114</v>
      </c>
      <c r="X600" s="11" t="str">
        <f>IF(Tabla1[[#This Row],[ABC]]="C","A PEDIDO","STOCK")</f>
        <v>STOCK</v>
      </c>
      <c r="Y600" s="11">
        <f ca="1">IF(Tabla1[[#This Row],[ABC]]="C",0,ROUNDUP(VLOOKUP(Tabla1[[#This Row],[ABC]],$F$11:$J$12,MATCH(Y$15,$F$10:$J$10,0),0)*Tabla1[[#This Row],[VENTA POR DÍA]],0))</f>
        <v>234</v>
      </c>
      <c r="Z600" s="11">
        <f ca="1">IF(Tabla1[[#This Row],[ABC]]="C",0,ROUNDUP(VLOOKUP(Tabla1[[#This Row],[ABC]],$F$11:$J$12,MATCH(Z$15,$F$10:$J$10,0),0)*Tabla1[[#This Row],[VENTA POR DÍA]],0))</f>
        <v>567</v>
      </c>
    </row>
    <row r="601" spans="2:26" x14ac:dyDescent="0.2">
      <c r="B601" s="2">
        <v>348563</v>
      </c>
      <c r="C601" s="2" t="s">
        <v>355</v>
      </c>
      <c r="D601" s="2" t="s">
        <v>45</v>
      </c>
      <c r="E601" s="3" t="s">
        <v>6</v>
      </c>
      <c r="F601" s="16">
        <f t="shared" ca="1" si="76"/>
        <v>47</v>
      </c>
      <c r="G601" s="17">
        <f t="shared" ca="1" si="77"/>
        <v>24</v>
      </c>
      <c r="H601" s="36" t="str">
        <f>IFERROR(VLOOKUP(Tabla1[[#This Row],[COD PRODUCTO]],Tabla13[#All],9,0),"C")</f>
        <v>B</v>
      </c>
      <c r="I601" s="11">
        <f t="shared" ca="1" si="78"/>
        <v>108</v>
      </c>
      <c r="J601" s="11">
        <f t="shared" ca="1" si="78"/>
        <v>324</v>
      </c>
      <c r="K601" s="11">
        <f t="shared" ca="1" si="78"/>
        <v>901</v>
      </c>
      <c r="L601" s="11">
        <f t="shared" ca="1" si="78"/>
        <v>586</v>
      </c>
      <c r="M601" s="11">
        <f t="shared" ca="1" si="78"/>
        <v>167</v>
      </c>
      <c r="N601" s="11">
        <f t="shared" ca="1" si="78"/>
        <v>-3</v>
      </c>
      <c r="O601" s="11">
        <f t="shared" ca="1" si="78"/>
        <v>206</v>
      </c>
      <c r="P601" s="11">
        <f t="shared" ca="1" si="78"/>
        <v>255</v>
      </c>
      <c r="Q601" s="11">
        <f t="shared" ca="1" si="78"/>
        <v>-59</v>
      </c>
      <c r="R601" s="11">
        <f t="shared" ca="1" si="78"/>
        <v>-94</v>
      </c>
      <c r="S601" s="11">
        <f t="shared" ca="1" si="78"/>
        <v>248</v>
      </c>
      <c r="T601" s="11">
        <f t="shared" ca="1" si="78"/>
        <v>749</v>
      </c>
      <c r="U601" s="11">
        <f ca="1">IF($B$9=1,AVERAGE(Tabla1[[#This Row],[OCT]:[DIC]]),IF($B$9=2,AVERAGE(Tabla1[[#This Row],[JUL]:[DIC]]),AVERAGE(Tabla1[[#This Row],[ENE]:[DIC]])))</f>
        <v>301</v>
      </c>
      <c r="V601" s="11">
        <f ca="1">+Tabla1[[#This Row],[PROMEDIO VENTA (UNDS)]]/30</f>
        <v>10.033333333333333</v>
      </c>
      <c r="W601" s="11">
        <f ca="1">+Tabla1[[#This Row],[VENTA POR DÍA]]*Tabla1[[#This Row],[LEAD TIME (Días)]]</f>
        <v>240.8</v>
      </c>
      <c r="X601" s="11" t="str">
        <f>IF(Tabla1[[#This Row],[ABC]]="C","A PEDIDO","STOCK")</f>
        <v>STOCK</v>
      </c>
      <c r="Y601" s="11">
        <f ca="1">IF(Tabla1[[#This Row],[ABC]]="C",0,ROUNDUP(VLOOKUP(Tabla1[[#This Row],[ABC]],$F$11:$J$12,MATCH(Y$15,$F$10:$J$10,0),0)*Tabla1[[#This Row],[VENTA POR DÍA]],0))</f>
        <v>95</v>
      </c>
      <c r="Z601" s="11">
        <f ca="1">IF(Tabla1[[#This Row],[ABC]]="C",0,ROUNDUP(VLOOKUP(Tabla1[[#This Row],[ABC]],$F$11:$J$12,MATCH(Z$15,$F$10:$J$10,0),0)*Tabla1[[#This Row],[VENTA POR DÍA]],0))</f>
        <v>229</v>
      </c>
    </row>
    <row r="602" spans="2:26" x14ac:dyDescent="0.2">
      <c r="B602" s="2">
        <v>348590</v>
      </c>
      <c r="C602" s="2" t="s">
        <v>357</v>
      </c>
      <c r="D602" s="2" t="s">
        <v>45</v>
      </c>
      <c r="E602" s="3" t="s">
        <v>6</v>
      </c>
      <c r="F602" s="16">
        <f t="shared" ca="1" si="76"/>
        <v>41</v>
      </c>
      <c r="G602" s="17">
        <f t="shared" ca="1" si="77"/>
        <v>27</v>
      </c>
      <c r="H602" s="36" t="str">
        <f>IFERROR(VLOOKUP(Tabla1[[#This Row],[COD PRODUCTO]],Tabla13[#All],9,0),"C")</f>
        <v>A</v>
      </c>
      <c r="I602" s="11">
        <f t="shared" ca="1" si="78"/>
        <v>115</v>
      </c>
      <c r="J602" s="11">
        <f t="shared" ca="1" si="78"/>
        <v>604</v>
      </c>
      <c r="K602" s="11">
        <f t="shared" ca="1" si="78"/>
        <v>520</v>
      </c>
      <c r="L602" s="11">
        <f t="shared" ca="1" si="78"/>
        <v>60</v>
      </c>
      <c r="M602" s="11">
        <f t="shared" ca="1" si="78"/>
        <v>158</v>
      </c>
      <c r="N602" s="11">
        <f t="shared" ca="1" si="78"/>
        <v>59</v>
      </c>
      <c r="O602" s="11">
        <f t="shared" ca="1" si="78"/>
        <v>636</v>
      </c>
      <c r="P602" s="11">
        <f t="shared" ca="1" si="78"/>
        <v>677</v>
      </c>
      <c r="Q602" s="11">
        <f t="shared" ca="1" si="78"/>
        <v>9</v>
      </c>
      <c r="R602" s="11">
        <f t="shared" ca="1" si="78"/>
        <v>865</v>
      </c>
      <c r="S602" s="11">
        <f t="shared" ca="1" si="78"/>
        <v>640</v>
      </c>
      <c r="T602" s="11">
        <f t="shared" ca="1" si="78"/>
        <v>500</v>
      </c>
      <c r="U602" s="11">
        <f ca="1">IF($B$9=1,AVERAGE(Tabla1[[#This Row],[OCT]:[DIC]]),IF($B$9=2,AVERAGE(Tabla1[[#This Row],[JUL]:[DIC]]),AVERAGE(Tabla1[[#This Row],[ENE]:[DIC]])))</f>
        <v>668.33333333333337</v>
      </c>
      <c r="V602" s="11">
        <f ca="1">+Tabla1[[#This Row],[PROMEDIO VENTA (UNDS)]]/30</f>
        <v>22.277777777777779</v>
      </c>
      <c r="W602" s="11">
        <f ca="1">+Tabla1[[#This Row],[VENTA POR DÍA]]*Tabla1[[#This Row],[LEAD TIME (Días)]]</f>
        <v>601.5</v>
      </c>
      <c r="X602" s="11" t="str">
        <f>IF(Tabla1[[#This Row],[ABC]]="C","A PEDIDO","STOCK")</f>
        <v>STOCK</v>
      </c>
      <c r="Y602" s="11">
        <f ca="1">IF(Tabla1[[#This Row],[ABC]]="C",0,ROUNDUP(VLOOKUP(Tabla1[[#This Row],[ABC]],$F$11:$J$12,MATCH(Y$15,$F$10:$J$10,0),0)*Tabla1[[#This Row],[VENTA POR DÍA]],0))</f>
        <v>67</v>
      </c>
      <c r="Z602" s="11">
        <f ca="1">IF(Tabla1[[#This Row],[ABC]]="C",0,ROUNDUP(VLOOKUP(Tabla1[[#This Row],[ABC]],$F$11:$J$12,MATCH(Z$15,$F$10:$J$10,0),0)*Tabla1[[#This Row],[VENTA POR DÍA]],0))</f>
        <v>650</v>
      </c>
    </row>
    <row r="603" spans="2:26" x14ac:dyDescent="0.2">
      <c r="B603" s="2">
        <v>348591</v>
      </c>
      <c r="C603" s="2" t="s">
        <v>358</v>
      </c>
      <c r="D603" s="2" t="s">
        <v>45</v>
      </c>
      <c r="E603" s="3" t="s">
        <v>6</v>
      </c>
      <c r="F603" s="16">
        <f t="shared" ca="1" si="76"/>
        <v>16</v>
      </c>
      <c r="G603" s="17">
        <f t="shared" ca="1" si="77"/>
        <v>4</v>
      </c>
      <c r="H603" s="36" t="str">
        <f>IFERROR(VLOOKUP(Tabla1[[#This Row],[COD PRODUCTO]],Tabla13[#All],9,0),"C")</f>
        <v>C</v>
      </c>
      <c r="I603" s="11">
        <f t="shared" ca="1" si="78"/>
        <v>657</v>
      </c>
      <c r="J603" s="11">
        <f t="shared" ca="1" si="78"/>
        <v>178</v>
      </c>
      <c r="K603" s="11">
        <f t="shared" ca="1" si="78"/>
        <v>211</v>
      </c>
      <c r="L603" s="11">
        <f t="shared" ca="1" si="78"/>
        <v>985</v>
      </c>
      <c r="M603" s="11">
        <f t="shared" ca="1" si="78"/>
        <v>579</v>
      </c>
      <c r="N603" s="11">
        <f t="shared" ca="1" si="78"/>
        <v>948</v>
      </c>
      <c r="O603" s="11">
        <f t="shared" ca="1" si="78"/>
        <v>422</v>
      </c>
      <c r="P603" s="11">
        <f t="shared" ca="1" si="78"/>
        <v>884</v>
      </c>
      <c r="Q603" s="11">
        <f t="shared" ca="1" si="78"/>
        <v>861</v>
      </c>
      <c r="R603" s="11">
        <f t="shared" ca="1" si="78"/>
        <v>681</v>
      </c>
      <c r="S603" s="11">
        <f t="shared" ca="1" si="78"/>
        <v>423</v>
      </c>
      <c r="T603" s="11">
        <f t="shared" ca="1" si="78"/>
        <v>917</v>
      </c>
      <c r="U603" s="11">
        <f ca="1">IF($B$9=1,AVERAGE(Tabla1[[#This Row],[OCT]:[DIC]]),IF($B$9=2,AVERAGE(Tabla1[[#This Row],[JUL]:[DIC]]),AVERAGE(Tabla1[[#This Row],[ENE]:[DIC]])))</f>
        <v>673.66666666666663</v>
      </c>
      <c r="V603" s="11">
        <f ca="1">+Tabla1[[#This Row],[PROMEDIO VENTA (UNDS)]]/30</f>
        <v>22.455555555555556</v>
      </c>
      <c r="W603" s="11">
        <f ca="1">+Tabla1[[#This Row],[VENTA POR DÍA]]*Tabla1[[#This Row],[LEAD TIME (Días)]]</f>
        <v>89.822222222222223</v>
      </c>
      <c r="X603" s="11" t="str">
        <f>IF(Tabla1[[#This Row],[ABC]]="C","A PEDIDO","STOCK")</f>
        <v>A PEDIDO</v>
      </c>
      <c r="Y603" s="11">
        <f>IF(Tabla1[[#This Row],[ABC]]="C",0,ROUNDUP(VLOOKUP(Tabla1[[#This Row],[ABC]],$F$11:$J$12,MATCH(Y$15,$F$10:$J$10,0),0)*Tabla1[[#This Row],[VENTA POR DÍA]],0))</f>
        <v>0</v>
      </c>
      <c r="Z603" s="11">
        <f>IF(Tabla1[[#This Row],[ABC]]="C",0,ROUNDUP(VLOOKUP(Tabla1[[#This Row],[ABC]],$F$11:$J$12,MATCH(Z$15,$F$10:$J$10,0),0)*Tabla1[[#This Row],[VENTA POR DÍA]],0))</f>
        <v>0</v>
      </c>
    </row>
    <row r="604" spans="2:26" x14ac:dyDescent="0.2">
      <c r="B604" s="2">
        <v>348592</v>
      </c>
      <c r="C604" s="2" t="s">
        <v>359</v>
      </c>
      <c r="D604" s="2" t="s">
        <v>45</v>
      </c>
      <c r="E604" s="3" t="s">
        <v>6</v>
      </c>
      <c r="F604" s="16">
        <f t="shared" ca="1" si="76"/>
        <v>40</v>
      </c>
      <c r="G604" s="17">
        <f t="shared" ca="1" si="77"/>
        <v>16</v>
      </c>
      <c r="H604" s="36" t="str">
        <f>IFERROR(VLOOKUP(Tabla1[[#This Row],[COD PRODUCTO]],Tabla13[#All],9,0),"C")</f>
        <v>A</v>
      </c>
      <c r="I604" s="11">
        <f t="shared" ca="1" si="78"/>
        <v>25</v>
      </c>
      <c r="J604" s="11">
        <f t="shared" ca="1" si="78"/>
        <v>883</v>
      </c>
      <c r="K604" s="11">
        <f t="shared" ca="1" si="78"/>
        <v>168</v>
      </c>
      <c r="L604" s="11">
        <f t="shared" ca="1" si="78"/>
        <v>346</v>
      </c>
      <c r="M604" s="11">
        <f t="shared" ca="1" si="78"/>
        <v>159</v>
      </c>
      <c r="N604" s="11">
        <f t="shared" ca="1" si="78"/>
        <v>684</v>
      </c>
      <c r="O604" s="11">
        <f t="shared" ca="1" si="78"/>
        <v>874</v>
      </c>
      <c r="P604" s="11">
        <f t="shared" ca="1" si="78"/>
        <v>462</v>
      </c>
      <c r="Q604" s="11">
        <f t="shared" ca="1" si="78"/>
        <v>434</v>
      </c>
      <c r="R604" s="11">
        <f t="shared" ca="1" si="78"/>
        <v>35</v>
      </c>
      <c r="S604" s="11">
        <f t="shared" ca="1" si="78"/>
        <v>731</v>
      </c>
      <c r="T604" s="11">
        <f t="shared" ca="1" si="78"/>
        <v>607</v>
      </c>
      <c r="U604" s="11">
        <f ca="1">IF($B$9=1,AVERAGE(Tabla1[[#This Row],[OCT]:[DIC]]),IF($B$9=2,AVERAGE(Tabla1[[#This Row],[JUL]:[DIC]]),AVERAGE(Tabla1[[#This Row],[ENE]:[DIC]])))</f>
        <v>457.66666666666669</v>
      </c>
      <c r="V604" s="11">
        <f ca="1">+Tabla1[[#This Row],[PROMEDIO VENTA (UNDS)]]/30</f>
        <v>15.255555555555556</v>
      </c>
      <c r="W604" s="11">
        <f ca="1">+Tabla1[[#This Row],[VENTA POR DÍA]]*Tabla1[[#This Row],[LEAD TIME (Días)]]</f>
        <v>244.0888888888889</v>
      </c>
      <c r="X604" s="11" t="str">
        <f>IF(Tabla1[[#This Row],[ABC]]="C","A PEDIDO","STOCK")</f>
        <v>STOCK</v>
      </c>
      <c r="Y604" s="11">
        <f ca="1">IF(Tabla1[[#This Row],[ABC]]="C",0,ROUNDUP(VLOOKUP(Tabla1[[#This Row],[ABC]],$F$11:$J$12,MATCH(Y$15,$F$10:$J$10,0),0)*Tabla1[[#This Row],[VENTA POR DÍA]],0))</f>
        <v>46</v>
      </c>
      <c r="Z604" s="11">
        <f ca="1">IF(Tabla1[[#This Row],[ABC]]="C",0,ROUNDUP(VLOOKUP(Tabla1[[#This Row],[ABC]],$F$11:$J$12,MATCH(Z$15,$F$10:$J$10,0),0)*Tabla1[[#This Row],[VENTA POR DÍA]],0))</f>
        <v>446</v>
      </c>
    </row>
    <row r="605" spans="2:26" x14ac:dyDescent="0.2">
      <c r="B605" s="2">
        <v>353547</v>
      </c>
      <c r="C605" s="2" t="s">
        <v>135</v>
      </c>
      <c r="D605" s="2" t="s">
        <v>45</v>
      </c>
      <c r="E605" s="3" t="s">
        <v>6</v>
      </c>
      <c r="F605" s="16">
        <f t="shared" ca="1" si="76"/>
        <v>8</v>
      </c>
      <c r="G605" s="17">
        <f t="shared" ca="1" si="77"/>
        <v>26</v>
      </c>
      <c r="H605" s="36" t="str">
        <f>IFERROR(VLOOKUP(Tabla1[[#This Row],[COD PRODUCTO]],Tabla13[#All],9,0),"C")</f>
        <v>C</v>
      </c>
      <c r="I605" s="11">
        <f t="shared" ca="1" si="78"/>
        <v>831</v>
      </c>
      <c r="J605" s="11">
        <f t="shared" ca="1" si="78"/>
        <v>961</v>
      </c>
      <c r="K605" s="11">
        <f t="shared" ca="1" si="78"/>
        <v>142</v>
      </c>
      <c r="L605" s="11">
        <f t="shared" ca="1" si="78"/>
        <v>291</v>
      </c>
      <c r="M605" s="11">
        <f t="shared" ca="1" si="78"/>
        <v>-64</v>
      </c>
      <c r="N605" s="11">
        <f t="shared" ca="1" si="78"/>
        <v>283</v>
      </c>
      <c r="O605" s="11">
        <f t="shared" ca="1" si="78"/>
        <v>355</v>
      </c>
      <c r="P605" s="11">
        <f t="shared" ca="1" si="78"/>
        <v>809</v>
      </c>
      <c r="Q605" s="11">
        <f t="shared" ca="1" si="78"/>
        <v>199</v>
      </c>
      <c r="R605" s="11">
        <f t="shared" ca="1" si="78"/>
        <v>424</v>
      </c>
      <c r="S605" s="11">
        <f t="shared" ca="1" si="78"/>
        <v>974</v>
      </c>
      <c r="T605" s="11">
        <f t="shared" ca="1" si="78"/>
        <v>185</v>
      </c>
      <c r="U605" s="11">
        <f ca="1">IF($B$9=1,AVERAGE(Tabla1[[#This Row],[OCT]:[DIC]]),IF($B$9=2,AVERAGE(Tabla1[[#This Row],[JUL]:[DIC]]),AVERAGE(Tabla1[[#This Row],[ENE]:[DIC]])))</f>
        <v>527.66666666666663</v>
      </c>
      <c r="V605" s="11">
        <f ca="1">+Tabla1[[#This Row],[PROMEDIO VENTA (UNDS)]]/30</f>
        <v>17.588888888888889</v>
      </c>
      <c r="W605" s="11">
        <f ca="1">+Tabla1[[#This Row],[VENTA POR DÍA]]*Tabla1[[#This Row],[LEAD TIME (Días)]]</f>
        <v>457.31111111111113</v>
      </c>
      <c r="X605" s="11" t="str">
        <f>IF(Tabla1[[#This Row],[ABC]]="C","A PEDIDO","STOCK")</f>
        <v>A PEDIDO</v>
      </c>
      <c r="Y605" s="11">
        <f>IF(Tabla1[[#This Row],[ABC]]="C",0,ROUNDUP(VLOOKUP(Tabla1[[#This Row],[ABC]],$F$11:$J$12,MATCH(Y$15,$F$10:$J$10,0),0)*Tabla1[[#This Row],[VENTA POR DÍA]],0))</f>
        <v>0</v>
      </c>
      <c r="Z605" s="11">
        <f>IF(Tabla1[[#This Row],[ABC]]="C",0,ROUNDUP(VLOOKUP(Tabla1[[#This Row],[ABC]],$F$11:$J$12,MATCH(Z$15,$F$10:$J$10,0),0)*Tabla1[[#This Row],[VENTA POR DÍA]],0))</f>
        <v>0</v>
      </c>
    </row>
    <row r="606" spans="2:26" x14ac:dyDescent="0.2">
      <c r="B606" s="2">
        <v>353548</v>
      </c>
      <c r="C606" s="2" t="s">
        <v>136</v>
      </c>
      <c r="D606" s="2" t="s">
        <v>45</v>
      </c>
      <c r="E606" s="3" t="s">
        <v>6</v>
      </c>
      <c r="F606" s="16">
        <f t="shared" ca="1" si="76"/>
        <v>21</v>
      </c>
      <c r="G606" s="17">
        <f t="shared" ca="1" si="77"/>
        <v>29</v>
      </c>
      <c r="H606" s="36" t="str">
        <f>IFERROR(VLOOKUP(Tabla1[[#This Row],[COD PRODUCTO]],Tabla13[#All],9,0),"C")</f>
        <v>A</v>
      </c>
      <c r="I606" s="11">
        <f t="shared" ref="I606:T615" ca="1" si="79">RANDBETWEEN(-100,1000)</f>
        <v>507</v>
      </c>
      <c r="J606" s="11">
        <f t="shared" ca="1" si="79"/>
        <v>929</v>
      </c>
      <c r="K606" s="11">
        <f t="shared" ca="1" si="79"/>
        <v>383</v>
      </c>
      <c r="L606" s="11">
        <f t="shared" ca="1" si="79"/>
        <v>657</v>
      </c>
      <c r="M606" s="11">
        <f t="shared" ca="1" si="79"/>
        <v>779</v>
      </c>
      <c r="N606" s="11">
        <f t="shared" ca="1" si="79"/>
        <v>847</v>
      </c>
      <c r="O606" s="11">
        <f t="shared" ca="1" si="79"/>
        <v>759</v>
      </c>
      <c r="P606" s="11">
        <f t="shared" ca="1" si="79"/>
        <v>759</v>
      </c>
      <c r="Q606" s="11">
        <f t="shared" ca="1" si="79"/>
        <v>537</v>
      </c>
      <c r="R606" s="11">
        <f t="shared" ca="1" si="79"/>
        <v>64</v>
      </c>
      <c r="S606" s="11">
        <f t="shared" ca="1" si="79"/>
        <v>47</v>
      </c>
      <c r="T606" s="11">
        <f t="shared" ca="1" si="79"/>
        <v>384</v>
      </c>
      <c r="U606" s="11">
        <f ca="1">IF($B$9=1,AVERAGE(Tabla1[[#This Row],[OCT]:[DIC]]),IF($B$9=2,AVERAGE(Tabla1[[#This Row],[JUL]:[DIC]]),AVERAGE(Tabla1[[#This Row],[ENE]:[DIC]])))</f>
        <v>165</v>
      </c>
      <c r="V606" s="11">
        <f ca="1">+Tabla1[[#This Row],[PROMEDIO VENTA (UNDS)]]/30</f>
        <v>5.5</v>
      </c>
      <c r="W606" s="11">
        <f ca="1">+Tabla1[[#This Row],[VENTA POR DÍA]]*Tabla1[[#This Row],[LEAD TIME (Días)]]</f>
        <v>159.5</v>
      </c>
      <c r="X606" s="11" t="str">
        <f>IF(Tabla1[[#This Row],[ABC]]="C","A PEDIDO","STOCK")</f>
        <v>STOCK</v>
      </c>
      <c r="Y606" s="11">
        <f ca="1">IF(Tabla1[[#This Row],[ABC]]="C",0,ROUNDUP(VLOOKUP(Tabla1[[#This Row],[ABC]],$F$11:$J$12,MATCH(Y$15,$F$10:$J$10,0),0)*Tabla1[[#This Row],[VENTA POR DÍA]],0))</f>
        <v>17</v>
      </c>
      <c r="Z606" s="11">
        <f ca="1">IF(Tabla1[[#This Row],[ABC]]="C",0,ROUNDUP(VLOOKUP(Tabla1[[#This Row],[ABC]],$F$11:$J$12,MATCH(Z$15,$F$10:$J$10,0),0)*Tabla1[[#This Row],[VENTA POR DÍA]],0))</f>
        <v>161</v>
      </c>
    </row>
    <row r="607" spans="2:26" x14ac:dyDescent="0.2">
      <c r="B607" s="2">
        <v>348573</v>
      </c>
      <c r="C607" s="2" t="s">
        <v>362</v>
      </c>
      <c r="D607" s="2" t="s">
        <v>45</v>
      </c>
      <c r="E607" s="3" t="s">
        <v>6</v>
      </c>
      <c r="F607" s="16">
        <f t="shared" ca="1" si="76"/>
        <v>5</v>
      </c>
      <c r="G607" s="17">
        <f t="shared" ca="1" si="77"/>
        <v>23</v>
      </c>
      <c r="H607" s="36" t="str">
        <f>IFERROR(VLOOKUP(Tabla1[[#This Row],[COD PRODUCTO]],Tabla13[#All],9,0),"C")</f>
        <v>B</v>
      </c>
      <c r="I607" s="11">
        <f t="shared" ca="1" si="79"/>
        <v>569</v>
      </c>
      <c r="J607" s="11">
        <f t="shared" ca="1" si="79"/>
        <v>181</v>
      </c>
      <c r="K607" s="11">
        <f t="shared" ca="1" si="79"/>
        <v>279</v>
      </c>
      <c r="L607" s="11">
        <f t="shared" ca="1" si="79"/>
        <v>602</v>
      </c>
      <c r="M607" s="11">
        <f t="shared" ca="1" si="79"/>
        <v>572</v>
      </c>
      <c r="N607" s="11">
        <f t="shared" ca="1" si="79"/>
        <v>277</v>
      </c>
      <c r="O607" s="11">
        <f t="shared" ca="1" si="79"/>
        <v>368</v>
      </c>
      <c r="P607" s="11">
        <f t="shared" ca="1" si="79"/>
        <v>717</v>
      </c>
      <c r="Q607" s="11">
        <f t="shared" ca="1" si="79"/>
        <v>487</v>
      </c>
      <c r="R607" s="11">
        <f t="shared" ca="1" si="79"/>
        <v>193</v>
      </c>
      <c r="S607" s="11">
        <f t="shared" ca="1" si="79"/>
        <v>153</v>
      </c>
      <c r="T607" s="11">
        <f t="shared" ca="1" si="79"/>
        <v>774</v>
      </c>
      <c r="U607" s="11">
        <f ca="1">IF($B$9=1,AVERAGE(Tabla1[[#This Row],[OCT]:[DIC]]),IF($B$9=2,AVERAGE(Tabla1[[#This Row],[JUL]:[DIC]]),AVERAGE(Tabla1[[#This Row],[ENE]:[DIC]])))</f>
        <v>373.33333333333331</v>
      </c>
      <c r="V607" s="11">
        <f ca="1">+Tabla1[[#This Row],[PROMEDIO VENTA (UNDS)]]/30</f>
        <v>12.444444444444445</v>
      </c>
      <c r="W607" s="11">
        <f ca="1">+Tabla1[[#This Row],[VENTA POR DÍA]]*Tabla1[[#This Row],[LEAD TIME (Días)]]</f>
        <v>286.22222222222223</v>
      </c>
      <c r="X607" s="11" t="str">
        <f>IF(Tabla1[[#This Row],[ABC]]="C","A PEDIDO","STOCK")</f>
        <v>STOCK</v>
      </c>
      <c r="Y607" s="11">
        <f ca="1">IF(Tabla1[[#This Row],[ABC]]="C",0,ROUNDUP(VLOOKUP(Tabla1[[#This Row],[ABC]],$F$11:$J$12,MATCH(Y$15,$F$10:$J$10,0),0)*Tabla1[[#This Row],[VENTA POR DÍA]],0))</f>
        <v>117</v>
      </c>
      <c r="Z607" s="11">
        <f ca="1">IF(Tabla1[[#This Row],[ABC]]="C",0,ROUNDUP(VLOOKUP(Tabla1[[#This Row],[ABC]],$F$11:$J$12,MATCH(Z$15,$F$10:$J$10,0),0)*Tabla1[[#This Row],[VENTA POR DÍA]],0))</f>
        <v>284</v>
      </c>
    </row>
    <row r="608" spans="2:26" x14ac:dyDescent="0.2">
      <c r="B608" s="2">
        <v>348641</v>
      </c>
      <c r="C608" s="2" t="s">
        <v>355</v>
      </c>
      <c r="D608" s="2" t="s">
        <v>45</v>
      </c>
      <c r="E608" s="3" t="s">
        <v>6</v>
      </c>
      <c r="F608" s="16">
        <f t="shared" ca="1" si="76"/>
        <v>26</v>
      </c>
      <c r="G608" s="17">
        <f t="shared" ca="1" si="77"/>
        <v>4</v>
      </c>
      <c r="H608" s="36" t="str">
        <f>IFERROR(VLOOKUP(Tabla1[[#This Row],[COD PRODUCTO]],Tabla13[#All],9,0),"C")</f>
        <v>C</v>
      </c>
      <c r="I608" s="11">
        <f t="shared" ca="1" si="79"/>
        <v>589</v>
      </c>
      <c r="J608" s="11">
        <f t="shared" ca="1" si="79"/>
        <v>888</v>
      </c>
      <c r="K608" s="11">
        <f t="shared" ca="1" si="79"/>
        <v>-9</v>
      </c>
      <c r="L608" s="11">
        <f t="shared" ca="1" si="79"/>
        <v>2</v>
      </c>
      <c r="M608" s="11">
        <f t="shared" ca="1" si="79"/>
        <v>619</v>
      </c>
      <c r="N608" s="11">
        <f t="shared" ca="1" si="79"/>
        <v>237</v>
      </c>
      <c r="O608" s="11">
        <f t="shared" ca="1" si="79"/>
        <v>327</v>
      </c>
      <c r="P608" s="11">
        <f t="shared" ca="1" si="79"/>
        <v>604</v>
      </c>
      <c r="Q608" s="11">
        <f t="shared" ca="1" si="79"/>
        <v>333</v>
      </c>
      <c r="R608" s="11">
        <f t="shared" ca="1" si="79"/>
        <v>672</v>
      </c>
      <c r="S608" s="11">
        <f t="shared" ca="1" si="79"/>
        <v>320</v>
      </c>
      <c r="T608" s="11">
        <f t="shared" ca="1" si="79"/>
        <v>280</v>
      </c>
      <c r="U608" s="11">
        <f ca="1">IF($B$9=1,AVERAGE(Tabla1[[#This Row],[OCT]:[DIC]]),IF($B$9=2,AVERAGE(Tabla1[[#This Row],[JUL]:[DIC]]),AVERAGE(Tabla1[[#This Row],[ENE]:[DIC]])))</f>
        <v>424</v>
      </c>
      <c r="V608" s="11">
        <f ca="1">+Tabla1[[#This Row],[PROMEDIO VENTA (UNDS)]]/30</f>
        <v>14.133333333333333</v>
      </c>
      <c r="W608" s="11">
        <f ca="1">+Tabla1[[#This Row],[VENTA POR DÍA]]*Tabla1[[#This Row],[LEAD TIME (Días)]]</f>
        <v>56.533333333333331</v>
      </c>
      <c r="X608" s="11" t="str">
        <f>IF(Tabla1[[#This Row],[ABC]]="C","A PEDIDO","STOCK")</f>
        <v>A PEDIDO</v>
      </c>
      <c r="Y608" s="11">
        <f>IF(Tabla1[[#This Row],[ABC]]="C",0,ROUNDUP(VLOOKUP(Tabla1[[#This Row],[ABC]],$F$11:$J$12,MATCH(Y$15,$F$10:$J$10,0),0)*Tabla1[[#This Row],[VENTA POR DÍA]],0))</f>
        <v>0</v>
      </c>
      <c r="Z608" s="11">
        <f>IF(Tabla1[[#This Row],[ABC]]="C",0,ROUNDUP(VLOOKUP(Tabla1[[#This Row],[ABC]],$F$11:$J$12,MATCH(Z$15,$F$10:$J$10,0),0)*Tabla1[[#This Row],[VENTA POR DÍA]],0))</f>
        <v>0</v>
      </c>
    </row>
    <row r="609" spans="2:26" x14ac:dyDescent="0.2">
      <c r="B609" s="2">
        <v>347586</v>
      </c>
      <c r="C609" s="2" t="s">
        <v>378</v>
      </c>
      <c r="D609" s="2" t="s">
        <v>45</v>
      </c>
      <c r="E609" s="3" t="s">
        <v>6</v>
      </c>
      <c r="F609" s="16">
        <f t="shared" ca="1" si="76"/>
        <v>46</v>
      </c>
      <c r="G609" s="17">
        <f t="shared" ca="1" si="77"/>
        <v>30</v>
      </c>
      <c r="H609" s="36" t="str">
        <f>IFERROR(VLOOKUP(Tabla1[[#This Row],[COD PRODUCTO]],Tabla13[#All],9,0),"C")</f>
        <v>A</v>
      </c>
      <c r="I609" s="11">
        <f t="shared" ca="1" si="79"/>
        <v>-62</v>
      </c>
      <c r="J609" s="11">
        <f t="shared" ca="1" si="79"/>
        <v>952</v>
      </c>
      <c r="K609" s="11">
        <f t="shared" ca="1" si="79"/>
        <v>580</v>
      </c>
      <c r="L609" s="11">
        <f t="shared" ca="1" si="79"/>
        <v>969</v>
      </c>
      <c r="M609" s="11">
        <f t="shared" ca="1" si="79"/>
        <v>488</v>
      </c>
      <c r="N609" s="11">
        <f t="shared" ca="1" si="79"/>
        <v>666</v>
      </c>
      <c r="O609" s="11">
        <f t="shared" ca="1" si="79"/>
        <v>254</v>
      </c>
      <c r="P609" s="11">
        <f t="shared" ca="1" si="79"/>
        <v>312</v>
      </c>
      <c r="Q609" s="11">
        <f t="shared" ca="1" si="79"/>
        <v>1000</v>
      </c>
      <c r="R609" s="11">
        <f t="shared" ca="1" si="79"/>
        <v>497</v>
      </c>
      <c r="S609" s="11">
        <f t="shared" ca="1" si="79"/>
        <v>181</v>
      </c>
      <c r="T609" s="11">
        <f t="shared" ca="1" si="79"/>
        <v>983</v>
      </c>
      <c r="U609" s="11">
        <f ca="1">IF($B$9=1,AVERAGE(Tabla1[[#This Row],[OCT]:[DIC]]),IF($B$9=2,AVERAGE(Tabla1[[#This Row],[JUL]:[DIC]]),AVERAGE(Tabla1[[#This Row],[ENE]:[DIC]])))</f>
        <v>553.66666666666663</v>
      </c>
      <c r="V609" s="11">
        <f ca="1">+Tabla1[[#This Row],[PROMEDIO VENTA (UNDS)]]/30</f>
        <v>18.455555555555556</v>
      </c>
      <c r="W609" s="11">
        <f ca="1">+Tabla1[[#This Row],[VENTA POR DÍA]]*Tabla1[[#This Row],[LEAD TIME (Días)]]</f>
        <v>553.66666666666663</v>
      </c>
      <c r="X609" s="11" t="str">
        <f>IF(Tabla1[[#This Row],[ABC]]="C","A PEDIDO","STOCK")</f>
        <v>STOCK</v>
      </c>
      <c r="Y609" s="11">
        <f ca="1">IF(Tabla1[[#This Row],[ABC]]="C",0,ROUNDUP(VLOOKUP(Tabla1[[#This Row],[ABC]],$F$11:$J$12,MATCH(Y$15,$F$10:$J$10,0),0)*Tabla1[[#This Row],[VENTA POR DÍA]],0))</f>
        <v>55</v>
      </c>
      <c r="Z609" s="11">
        <f ca="1">IF(Tabla1[[#This Row],[ABC]]="C",0,ROUNDUP(VLOOKUP(Tabla1[[#This Row],[ABC]],$F$11:$J$12,MATCH(Z$15,$F$10:$J$10,0),0)*Tabla1[[#This Row],[VENTA POR DÍA]],0))</f>
        <v>539</v>
      </c>
    </row>
    <row r="610" spans="2:26" x14ac:dyDescent="0.2">
      <c r="B610" s="2">
        <v>348529</v>
      </c>
      <c r="C610" s="2" t="s">
        <v>380</v>
      </c>
      <c r="D610" s="2" t="s">
        <v>45</v>
      </c>
      <c r="E610" s="3" t="s">
        <v>6</v>
      </c>
      <c r="F610" s="16">
        <f t="shared" ca="1" si="76"/>
        <v>13</v>
      </c>
      <c r="G610" s="17">
        <f t="shared" ca="1" si="77"/>
        <v>14</v>
      </c>
      <c r="H610" s="36" t="str">
        <f>IFERROR(VLOOKUP(Tabla1[[#This Row],[COD PRODUCTO]],Tabla13[#All],9,0),"C")</f>
        <v>B</v>
      </c>
      <c r="I610" s="11">
        <f t="shared" ca="1" si="79"/>
        <v>707</v>
      </c>
      <c r="J610" s="11">
        <f t="shared" ca="1" si="79"/>
        <v>489</v>
      </c>
      <c r="K610" s="11">
        <f t="shared" ca="1" si="79"/>
        <v>848</v>
      </c>
      <c r="L610" s="11">
        <f t="shared" ca="1" si="79"/>
        <v>538</v>
      </c>
      <c r="M610" s="11">
        <f t="shared" ca="1" si="79"/>
        <v>141</v>
      </c>
      <c r="N610" s="11">
        <f t="shared" ca="1" si="79"/>
        <v>563</v>
      </c>
      <c r="O610" s="11">
        <f t="shared" ca="1" si="79"/>
        <v>612</v>
      </c>
      <c r="P610" s="11">
        <f t="shared" ca="1" si="79"/>
        <v>184</v>
      </c>
      <c r="Q610" s="11">
        <f t="shared" ca="1" si="79"/>
        <v>534</v>
      </c>
      <c r="R610" s="11">
        <f t="shared" ca="1" si="79"/>
        <v>375</v>
      </c>
      <c r="S610" s="11">
        <f t="shared" ca="1" si="79"/>
        <v>1</v>
      </c>
      <c r="T610" s="11">
        <f t="shared" ca="1" si="79"/>
        <v>-30</v>
      </c>
      <c r="U610" s="11">
        <f ca="1">IF($B$9=1,AVERAGE(Tabla1[[#This Row],[OCT]:[DIC]]),IF($B$9=2,AVERAGE(Tabla1[[#This Row],[JUL]:[DIC]]),AVERAGE(Tabla1[[#This Row],[ENE]:[DIC]])))</f>
        <v>115.33333333333333</v>
      </c>
      <c r="V610" s="11">
        <f ca="1">+Tabla1[[#This Row],[PROMEDIO VENTA (UNDS)]]/30</f>
        <v>3.8444444444444441</v>
      </c>
      <c r="W610" s="11">
        <f ca="1">+Tabla1[[#This Row],[VENTA POR DÍA]]*Tabla1[[#This Row],[LEAD TIME (Días)]]</f>
        <v>53.822222222222216</v>
      </c>
      <c r="X610" s="11" t="str">
        <f>IF(Tabla1[[#This Row],[ABC]]="C","A PEDIDO","STOCK")</f>
        <v>STOCK</v>
      </c>
      <c r="Y610" s="11">
        <f ca="1">IF(Tabla1[[#This Row],[ABC]]="C",0,ROUNDUP(VLOOKUP(Tabla1[[#This Row],[ABC]],$F$11:$J$12,MATCH(Y$15,$F$10:$J$10,0),0)*Tabla1[[#This Row],[VENTA POR DÍA]],0))</f>
        <v>37</v>
      </c>
      <c r="Z610" s="11">
        <f ca="1">IF(Tabla1[[#This Row],[ABC]]="C",0,ROUNDUP(VLOOKUP(Tabla1[[#This Row],[ABC]],$F$11:$J$12,MATCH(Z$15,$F$10:$J$10,0),0)*Tabla1[[#This Row],[VENTA POR DÍA]],0))</f>
        <v>88</v>
      </c>
    </row>
    <row r="611" spans="2:26" x14ac:dyDescent="0.2">
      <c r="B611" s="2">
        <v>347608</v>
      </c>
      <c r="C611" s="2" t="s">
        <v>348</v>
      </c>
      <c r="D611" s="2" t="s">
        <v>45</v>
      </c>
      <c r="E611" s="3" t="s">
        <v>6</v>
      </c>
      <c r="F611" s="16">
        <f t="shared" ca="1" si="76"/>
        <v>41</v>
      </c>
      <c r="G611" s="17">
        <f t="shared" ca="1" si="77"/>
        <v>24</v>
      </c>
      <c r="H611" s="36" t="str">
        <f>IFERROR(VLOOKUP(Tabla1[[#This Row],[COD PRODUCTO]],Tabla13[#All],9,0),"C")</f>
        <v>A</v>
      </c>
      <c r="I611" s="11">
        <f t="shared" ca="1" si="79"/>
        <v>43</v>
      </c>
      <c r="J611" s="11">
        <f t="shared" ca="1" si="79"/>
        <v>522</v>
      </c>
      <c r="K611" s="11">
        <f t="shared" ca="1" si="79"/>
        <v>-47</v>
      </c>
      <c r="L611" s="11">
        <f t="shared" ca="1" si="79"/>
        <v>284</v>
      </c>
      <c r="M611" s="11">
        <f t="shared" ca="1" si="79"/>
        <v>-18</v>
      </c>
      <c r="N611" s="11">
        <f t="shared" ca="1" si="79"/>
        <v>791</v>
      </c>
      <c r="O611" s="11">
        <f t="shared" ca="1" si="79"/>
        <v>984</v>
      </c>
      <c r="P611" s="11">
        <f t="shared" ca="1" si="79"/>
        <v>242</v>
      </c>
      <c r="Q611" s="11">
        <f t="shared" ca="1" si="79"/>
        <v>-92</v>
      </c>
      <c r="R611" s="11">
        <f t="shared" ca="1" si="79"/>
        <v>906</v>
      </c>
      <c r="S611" s="11">
        <f t="shared" ca="1" si="79"/>
        <v>687</v>
      </c>
      <c r="T611" s="11">
        <f t="shared" ca="1" si="79"/>
        <v>695</v>
      </c>
      <c r="U611" s="11">
        <f ca="1">IF($B$9=1,AVERAGE(Tabla1[[#This Row],[OCT]:[DIC]]),IF($B$9=2,AVERAGE(Tabla1[[#This Row],[JUL]:[DIC]]),AVERAGE(Tabla1[[#This Row],[ENE]:[DIC]])))</f>
        <v>762.66666666666663</v>
      </c>
      <c r="V611" s="11">
        <f ca="1">+Tabla1[[#This Row],[PROMEDIO VENTA (UNDS)]]/30</f>
        <v>25.422222222222221</v>
      </c>
      <c r="W611" s="11">
        <f ca="1">+Tabla1[[#This Row],[VENTA POR DÍA]]*Tabla1[[#This Row],[LEAD TIME (Días)]]</f>
        <v>610.13333333333333</v>
      </c>
      <c r="X611" s="11" t="str">
        <f>IF(Tabla1[[#This Row],[ABC]]="C","A PEDIDO","STOCK")</f>
        <v>STOCK</v>
      </c>
      <c r="Y611" s="11">
        <f ca="1">IF(Tabla1[[#This Row],[ABC]]="C",0,ROUNDUP(VLOOKUP(Tabla1[[#This Row],[ABC]],$F$11:$J$12,MATCH(Y$15,$F$10:$J$10,0),0)*Tabla1[[#This Row],[VENTA POR DÍA]],0))</f>
        <v>76</v>
      </c>
      <c r="Z611" s="11">
        <f ca="1">IF(Tabla1[[#This Row],[ABC]]="C",0,ROUNDUP(VLOOKUP(Tabla1[[#This Row],[ABC]],$F$11:$J$12,MATCH(Z$15,$F$10:$J$10,0),0)*Tabla1[[#This Row],[VENTA POR DÍA]],0))</f>
        <v>742</v>
      </c>
    </row>
    <row r="612" spans="2:26" x14ac:dyDescent="0.2">
      <c r="B612" s="2">
        <v>348499</v>
      </c>
      <c r="C612" s="2" t="s">
        <v>385</v>
      </c>
      <c r="D612" s="2" t="s">
        <v>45</v>
      </c>
      <c r="E612" s="3" t="s">
        <v>6</v>
      </c>
      <c r="F612" s="16">
        <f t="shared" ca="1" si="76"/>
        <v>22</v>
      </c>
      <c r="G612" s="17">
        <f t="shared" ca="1" si="77"/>
        <v>16</v>
      </c>
      <c r="H612" s="36" t="str">
        <f>IFERROR(VLOOKUP(Tabla1[[#This Row],[COD PRODUCTO]],Tabla13[#All],9,0),"C")</f>
        <v>C</v>
      </c>
      <c r="I612" s="11">
        <f t="shared" ca="1" si="79"/>
        <v>584</v>
      </c>
      <c r="J612" s="11">
        <f t="shared" ca="1" si="79"/>
        <v>890</v>
      </c>
      <c r="K612" s="11">
        <f t="shared" ca="1" si="79"/>
        <v>-64</v>
      </c>
      <c r="L612" s="11">
        <f t="shared" ca="1" si="79"/>
        <v>62</v>
      </c>
      <c r="M612" s="11">
        <f t="shared" ca="1" si="79"/>
        <v>994</v>
      </c>
      <c r="N612" s="11">
        <f t="shared" ca="1" si="79"/>
        <v>534</v>
      </c>
      <c r="O612" s="11">
        <f t="shared" ca="1" si="79"/>
        <v>-51</v>
      </c>
      <c r="P612" s="11">
        <f t="shared" ca="1" si="79"/>
        <v>191</v>
      </c>
      <c r="Q612" s="11">
        <f t="shared" ca="1" si="79"/>
        <v>927</v>
      </c>
      <c r="R612" s="11">
        <f t="shared" ca="1" si="79"/>
        <v>-18</v>
      </c>
      <c r="S612" s="11">
        <f t="shared" ca="1" si="79"/>
        <v>-58</v>
      </c>
      <c r="T612" s="11">
        <f t="shared" ca="1" si="79"/>
        <v>683</v>
      </c>
      <c r="U612" s="11">
        <f ca="1">IF($B$9=1,AVERAGE(Tabla1[[#This Row],[OCT]:[DIC]]),IF($B$9=2,AVERAGE(Tabla1[[#This Row],[JUL]:[DIC]]),AVERAGE(Tabla1[[#This Row],[ENE]:[DIC]])))</f>
        <v>202.33333333333334</v>
      </c>
      <c r="V612" s="11">
        <f ca="1">+Tabla1[[#This Row],[PROMEDIO VENTA (UNDS)]]/30</f>
        <v>6.7444444444444445</v>
      </c>
      <c r="W612" s="11">
        <f ca="1">+Tabla1[[#This Row],[VENTA POR DÍA]]*Tabla1[[#This Row],[LEAD TIME (Días)]]</f>
        <v>107.91111111111111</v>
      </c>
      <c r="X612" s="11" t="str">
        <f>IF(Tabla1[[#This Row],[ABC]]="C","A PEDIDO","STOCK")</f>
        <v>A PEDIDO</v>
      </c>
      <c r="Y612" s="11">
        <f>IF(Tabla1[[#This Row],[ABC]]="C",0,ROUNDUP(VLOOKUP(Tabla1[[#This Row],[ABC]],$F$11:$J$12,MATCH(Y$15,$F$10:$J$10,0),0)*Tabla1[[#This Row],[VENTA POR DÍA]],0))</f>
        <v>0</v>
      </c>
      <c r="Z612" s="11">
        <f>IF(Tabla1[[#This Row],[ABC]]="C",0,ROUNDUP(VLOOKUP(Tabla1[[#This Row],[ABC]],$F$11:$J$12,MATCH(Z$15,$F$10:$J$10,0),0)*Tabla1[[#This Row],[VENTA POR DÍA]],0))</f>
        <v>0</v>
      </c>
    </row>
    <row r="613" spans="2:26" x14ac:dyDescent="0.2">
      <c r="B613" s="2">
        <v>348502</v>
      </c>
      <c r="C613" s="2" t="s">
        <v>135</v>
      </c>
      <c r="D613" s="2" t="s">
        <v>45</v>
      </c>
      <c r="E613" s="3" t="s">
        <v>6</v>
      </c>
      <c r="F613" s="16">
        <f t="shared" ca="1" si="76"/>
        <v>31</v>
      </c>
      <c r="G613" s="17">
        <f t="shared" ca="1" si="77"/>
        <v>25</v>
      </c>
      <c r="H613" s="36" t="str">
        <f>IFERROR(VLOOKUP(Tabla1[[#This Row],[COD PRODUCTO]],Tabla13[#All],9,0),"C")</f>
        <v>C</v>
      </c>
      <c r="I613" s="11">
        <f t="shared" ca="1" si="79"/>
        <v>507</v>
      </c>
      <c r="J613" s="11">
        <f t="shared" ca="1" si="79"/>
        <v>206</v>
      </c>
      <c r="K613" s="11">
        <f t="shared" ca="1" si="79"/>
        <v>555</v>
      </c>
      <c r="L613" s="11">
        <f t="shared" ca="1" si="79"/>
        <v>605</v>
      </c>
      <c r="M613" s="11">
        <f t="shared" ca="1" si="79"/>
        <v>543</v>
      </c>
      <c r="N613" s="11">
        <f t="shared" ca="1" si="79"/>
        <v>156</v>
      </c>
      <c r="O613" s="11">
        <f t="shared" ca="1" si="79"/>
        <v>442</v>
      </c>
      <c r="P613" s="11">
        <f t="shared" ca="1" si="79"/>
        <v>78</v>
      </c>
      <c r="Q613" s="11">
        <f t="shared" ca="1" si="79"/>
        <v>889</v>
      </c>
      <c r="R613" s="11">
        <f t="shared" ca="1" si="79"/>
        <v>303</v>
      </c>
      <c r="S613" s="11">
        <f t="shared" ca="1" si="79"/>
        <v>984</v>
      </c>
      <c r="T613" s="11">
        <f t="shared" ca="1" si="79"/>
        <v>-17</v>
      </c>
      <c r="U613" s="11">
        <f ca="1">IF($B$9=1,AVERAGE(Tabla1[[#This Row],[OCT]:[DIC]]),IF($B$9=2,AVERAGE(Tabla1[[#This Row],[JUL]:[DIC]]),AVERAGE(Tabla1[[#This Row],[ENE]:[DIC]])))</f>
        <v>423.33333333333331</v>
      </c>
      <c r="V613" s="11">
        <f ca="1">+Tabla1[[#This Row],[PROMEDIO VENTA (UNDS)]]/30</f>
        <v>14.111111111111111</v>
      </c>
      <c r="W613" s="11">
        <f ca="1">+Tabla1[[#This Row],[VENTA POR DÍA]]*Tabla1[[#This Row],[LEAD TIME (Días)]]</f>
        <v>352.77777777777777</v>
      </c>
      <c r="X613" s="11" t="str">
        <f>IF(Tabla1[[#This Row],[ABC]]="C","A PEDIDO","STOCK")</f>
        <v>A PEDIDO</v>
      </c>
      <c r="Y613" s="11">
        <f>IF(Tabla1[[#This Row],[ABC]]="C",0,ROUNDUP(VLOOKUP(Tabla1[[#This Row],[ABC]],$F$11:$J$12,MATCH(Y$15,$F$10:$J$10,0),0)*Tabla1[[#This Row],[VENTA POR DÍA]],0))</f>
        <v>0</v>
      </c>
      <c r="Z613" s="11">
        <f>IF(Tabla1[[#This Row],[ABC]]="C",0,ROUNDUP(VLOOKUP(Tabla1[[#This Row],[ABC]],$F$11:$J$12,MATCH(Z$15,$F$10:$J$10,0),0)*Tabla1[[#This Row],[VENTA POR DÍA]],0))</f>
        <v>0</v>
      </c>
    </row>
    <row r="614" spans="2:26" x14ac:dyDescent="0.2">
      <c r="B614" s="2">
        <v>348503</v>
      </c>
      <c r="C614" s="2" t="s">
        <v>136</v>
      </c>
      <c r="D614" s="2" t="s">
        <v>45</v>
      </c>
      <c r="E614" s="3" t="s">
        <v>6</v>
      </c>
      <c r="F614" s="16">
        <f t="shared" ca="1" si="76"/>
        <v>29</v>
      </c>
      <c r="G614" s="17">
        <f t="shared" ca="1" si="77"/>
        <v>30</v>
      </c>
      <c r="H614" s="36" t="str">
        <f>IFERROR(VLOOKUP(Tabla1[[#This Row],[COD PRODUCTO]],Tabla13[#All],9,0),"C")</f>
        <v>C</v>
      </c>
      <c r="I614" s="11">
        <f t="shared" ca="1" si="79"/>
        <v>708</v>
      </c>
      <c r="J614" s="11">
        <f t="shared" ca="1" si="79"/>
        <v>18</v>
      </c>
      <c r="K614" s="11">
        <f t="shared" ca="1" si="79"/>
        <v>988</v>
      </c>
      <c r="L614" s="11">
        <f t="shared" ca="1" si="79"/>
        <v>-93</v>
      </c>
      <c r="M614" s="11">
        <f t="shared" ca="1" si="79"/>
        <v>931</v>
      </c>
      <c r="N614" s="11">
        <f t="shared" ca="1" si="79"/>
        <v>499</v>
      </c>
      <c r="O614" s="11">
        <f t="shared" ca="1" si="79"/>
        <v>47</v>
      </c>
      <c r="P614" s="11">
        <f t="shared" ca="1" si="79"/>
        <v>786</v>
      </c>
      <c r="Q614" s="11">
        <f t="shared" ca="1" si="79"/>
        <v>815</v>
      </c>
      <c r="R614" s="11">
        <f t="shared" ca="1" si="79"/>
        <v>208</v>
      </c>
      <c r="S614" s="11">
        <f t="shared" ca="1" si="79"/>
        <v>153</v>
      </c>
      <c r="T614" s="11">
        <f t="shared" ca="1" si="79"/>
        <v>372</v>
      </c>
      <c r="U614" s="11">
        <f ca="1">IF($B$9=1,AVERAGE(Tabla1[[#This Row],[OCT]:[DIC]]),IF($B$9=2,AVERAGE(Tabla1[[#This Row],[JUL]:[DIC]]),AVERAGE(Tabla1[[#This Row],[ENE]:[DIC]])))</f>
        <v>244.33333333333334</v>
      </c>
      <c r="V614" s="11">
        <f ca="1">+Tabla1[[#This Row],[PROMEDIO VENTA (UNDS)]]/30</f>
        <v>8.1444444444444439</v>
      </c>
      <c r="W614" s="11">
        <f ca="1">+Tabla1[[#This Row],[VENTA POR DÍA]]*Tabla1[[#This Row],[LEAD TIME (Días)]]</f>
        <v>244.33333333333331</v>
      </c>
      <c r="X614" s="11" t="str">
        <f>IF(Tabla1[[#This Row],[ABC]]="C","A PEDIDO","STOCK")</f>
        <v>A PEDIDO</v>
      </c>
      <c r="Y614" s="11">
        <f>IF(Tabla1[[#This Row],[ABC]]="C",0,ROUNDUP(VLOOKUP(Tabla1[[#This Row],[ABC]],$F$11:$J$12,MATCH(Y$15,$F$10:$J$10,0),0)*Tabla1[[#This Row],[VENTA POR DÍA]],0))</f>
        <v>0</v>
      </c>
      <c r="Z614" s="11">
        <f>IF(Tabla1[[#This Row],[ABC]]="C",0,ROUNDUP(VLOOKUP(Tabla1[[#This Row],[ABC]],$F$11:$J$12,MATCH(Z$15,$F$10:$J$10,0),0)*Tabla1[[#This Row],[VENTA POR DÍA]],0))</f>
        <v>0</v>
      </c>
    </row>
    <row r="615" spans="2:26" x14ac:dyDescent="0.2">
      <c r="B615" s="2">
        <v>348509</v>
      </c>
      <c r="C615" s="2" t="s">
        <v>387</v>
      </c>
      <c r="D615" s="2" t="s">
        <v>45</v>
      </c>
      <c r="E615" s="3" t="s">
        <v>6</v>
      </c>
      <c r="F615" s="16">
        <f t="shared" ca="1" si="76"/>
        <v>8</v>
      </c>
      <c r="G615" s="17">
        <f t="shared" ca="1" si="77"/>
        <v>6</v>
      </c>
      <c r="H615" s="36" t="str">
        <f>IFERROR(VLOOKUP(Tabla1[[#This Row],[COD PRODUCTO]],Tabla13[#All],9,0),"C")</f>
        <v>A</v>
      </c>
      <c r="I615" s="11">
        <f t="shared" ca="1" si="79"/>
        <v>445</v>
      </c>
      <c r="J615" s="11">
        <f t="shared" ca="1" si="79"/>
        <v>264</v>
      </c>
      <c r="K615" s="11">
        <f t="shared" ca="1" si="79"/>
        <v>712</v>
      </c>
      <c r="L615" s="11">
        <f t="shared" ca="1" si="79"/>
        <v>950</v>
      </c>
      <c r="M615" s="11">
        <f t="shared" ca="1" si="79"/>
        <v>137</v>
      </c>
      <c r="N615" s="11">
        <f t="shared" ca="1" si="79"/>
        <v>38</v>
      </c>
      <c r="O615" s="11">
        <f t="shared" ca="1" si="79"/>
        <v>116</v>
      </c>
      <c r="P615" s="11">
        <f t="shared" ca="1" si="79"/>
        <v>279</v>
      </c>
      <c r="Q615" s="11">
        <f t="shared" ca="1" si="79"/>
        <v>-46</v>
      </c>
      <c r="R615" s="11">
        <f t="shared" ca="1" si="79"/>
        <v>446</v>
      </c>
      <c r="S615" s="11">
        <f t="shared" ca="1" si="79"/>
        <v>876</v>
      </c>
      <c r="T615" s="11">
        <f t="shared" ca="1" si="79"/>
        <v>-93</v>
      </c>
      <c r="U615" s="11">
        <f ca="1">IF($B$9=1,AVERAGE(Tabla1[[#This Row],[OCT]:[DIC]]),IF($B$9=2,AVERAGE(Tabla1[[#This Row],[JUL]:[DIC]]),AVERAGE(Tabla1[[#This Row],[ENE]:[DIC]])))</f>
        <v>409.66666666666669</v>
      </c>
      <c r="V615" s="11">
        <f ca="1">+Tabla1[[#This Row],[PROMEDIO VENTA (UNDS)]]/30</f>
        <v>13.655555555555557</v>
      </c>
      <c r="W615" s="11">
        <f ca="1">+Tabla1[[#This Row],[VENTA POR DÍA]]*Tabla1[[#This Row],[LEAD TIME (Días)]]</f>
        <v>81.933333333333337</v>
      </c>
      <c r="X615" s="11" t="str">
        <f>IF(Tabla1[[#This Row],[ABC]]="C","A PEDIDO","STOCK")</f>
        <v>STOCK</v>
      </c>
      <c r="Y615" s="11">
        <f ca="1">IF(Tabla1[[#This Row],[ABC]]="C",0,ROUNDUP(VLOOKUP(Tabla1[[#This Row],[ABC]],$F$11:$J$12,MATCH(Y$15,$F$10:$J$10,0),0)*Tabla1[[#This Row],[VENTA POR DÍA]],0))</f>
        <v>41</v>
      </c>
      <c r="Z615" s="11">
        <f ca="1">IF(Tabla1[[#This Row],[ABC]]="C",0,ROUNDUP(VLOOKUP(Tabla1[[#This Row],[ABC]],$F$11:$J$12,MATCH(Z$15,$F$10:$J$10,0),0)*Tabla1[[#This Row],[VENTA POR DÍA]],0))</f>
        <v>399</v>
      </c>
    </row>
    <row r="616" spans="2:26" x14ac:dyDescent="0.2">
      <c r="B616" s="2">
        <v>348517</v>
      </c>
      <c r="C616" s="2" t="s">
        <v>388</v>
      </c>
      <c r="D616" s="2" t="s">
        <v>45</v>
      </c>
      <c r="E616" s="3" t="s">
        <v>6</v>
      </c>
      <c r="F616" s="16">
        <f t="shared" ca="1" si="76"/>
        <v>34</v>
      </c>
      <c r="G616" s="17">
        <f t="shared" ca="1" si="77"/>
        <v>4</v>
      </c>
      <c r="H616" s="36" t="str">
        <f>IFERROR(VLOOKUP(Tabla1[[#This Row],[COD PRODUCTO]],Tabla13[#All],9,0),"C")</f>
        <v>A</v>
      </c>
      <c r="I616" s="11">
        <f t="shared" ref="I616:T625" ca="1" si="80">RANDBETWEEN(-100,1000)</f>
        <v>20</v>
      </c>
      <c r="J616" s="11">
        <f t="shared" ca="1" si="80"/>
        <v>884</v>
      </c>
      <c r="K616" s="11">
        <f t="shared" ca="1" si="80"/>
        <v>641</v>
      </c>
      <c r="L616" s="11">
        <f t="shared" ca="1" si="80"/>
        <v>451</v>
      </c>
      <c r="M616" s="11">
        <f t="shared" ca="1" si="80"/>
        <v>133</v>
      </c>
      <c r="N616" s="11">
        <f t="shared" ca="1" si="80"/>
        <v>88</v>
      </c>
      <c r="O616" s="11">
        <f t="shared" ca="1" si="80"/>
        <v>155</v>
      </c>
      <c r="P616" s="11">
        <f t="shared" ca="1" si="80"/>
        <v>731</v>
      </c>
      <c r="Q616" s="11">
        <f t="shared" ca="1" si="80"/>
        <v>835</v>
      </c>
      <c r="R616" s="11">
        <f t="shared" ca="1" si="80"/>
        <v>722</v>
      </c>
      <c r="S616" s="11">
        <f t="shared" ca="1" si="80"/>
        <v>363</v>
      </c>
      <c r="T616" s="11">
        <f t="shared" ca="1" si="80"/>
        <v>761</v>
      </c>
      <c r="U616" s="11">
        <f ca="1">IF($B$9=1,AVERAGE(Tabla1[[#This Row],[OCT]:[DIC]]),IF($B$9=2,AVERAGE(Tabla1[[#This Row],[JUL]:[DIC]]),AVERAGE(Tabla1[[#This Row],[ENE]:[DIC]])))</f>
        <v>615.33333333333337</v>
      </c>
      <c r="V616" s="11">
        <f ca="1">+Tabla1[[#This Row],[PROMEDIO VENTA (UNDS)]]/30</f>
        <v>20.511111111111113</v>
      </c>
      <c r="W616" s="11">
        <f ca="1">+Tabla1[[#This Row],[VENTA POR DÍA]]*Tabla1[[#This Row],[LEAD TIME (Días)]]</f>
        <v>82.044444444444451</v>
      </c>
      <c r="X616" s="11" t="str">
        <f>IF(Tabla1[[#This Row],[ABC]]="C","A PEDIDO","STOCK")</f>
        <v>STOCK</v>
      </c>
      <c r="Y616" s="11">
        <f ca="1">IF(Tabla1[[#This Row],[ABC]]="C",0,ROUNDUP(VLOOKUP(Tabla1[[#This Row],[ABC]],$F$11:$J$12,MATCH(Y$15,$F$10:$J$10,0),0)*Tabla1[[#This Row],[VENTA POR DÍA]],0))</f>
        <v>61</v>
      </c>
      <c r="Z616" s="11">
        <f ca="1">IF(Tabla1[[#This Row],[ABC]]="C",0,ROUNDUP(VLOOKUP(Tabla1[[#This Row],[ABC]],$F$11:$J$12,MATCH(Z$15,$F$10:$J$10,0),0)*Tabla1[[#This Row],[VENTA POR DÍA]],0))</f>
        <v>599</v>
      </c>
    </row>
    <row r="617" spans="2:26" x14ac:dyDescent="0.2">
      <c r="B617" s="2">
        <v>348522</v>
      </c>
      <c r="C617" s="2" t="s">
        <v>348</v>
      </c>
      <c r="D617" s="2" t="s">
        <v>45</v>
      </c>
      <c r="E617" s="3" t="s">
        <v>6</v>
      </c>
      <c r="F617" s="16">
        <f t="shared" ca="1" si="76"/>
        <v>23</v>
      </c>
      <c r="G617" s="17">
        <f t="shared" ca="1" si="77"/>
        <v>24</v>
      </c>
      <c r="H617" s="36" t="str">
        <f>IFERROR(VLOOKUP(Tabla1[[#This Row],[COD PRODUCTO]],Tabla13[#All],9,0),"C")</f>
        <v>A</v>
      </c>
      <c r="I617" s="11">
        <f t="shared" ca="1" si="80"/>
        <v>401</v>
      </c>
      <c r="J617" s="11">
        <f t="shared" ca="1" si="80"/>
        <v>146</v>
      </c>
      <c r="K617" s="11">
        <f t="shared" ca="1" si="80"/>
        <v>-25</v>
      </c>
      <c r="L617" s="11">
        <f t="shared" ca="1" si="80"/>
        <v>553</v>
      </c>
      <c r="M617" s="11">
        <f t="shared" ca="1" si="80"/>
        <v>150</v>
      </c>
      <c r="N617" s="11">
        <f t="shared" ca="1" si="80"/>
        <v>858</v>
      </c>
      <c r="O617" s="11">
        <f t="shared" ca="1" si="80"/>
        <v>107</v>
      </c>
      <c r="P617" s="11">
        <f t="shared" ca="1" si="80"/>
        <v>301</v>
      </c>
      <c r="Q617" s="11">
        <f t="shared" ca="1" si="80"/>
        <v>131</v>
      </c>
      <c r="R617" s="11">
        <f t="shared" ca="1" si="80"/>
        <v>722</v>
      </c>
      <c r="S617" s="11">
        <f t="shared" ca="1" si="80"/>
        <v>763</v>
      </c>
      <c r="T617" s="11">
        <f t="shared" ca="1" si="80"/>
        <v>140</v>
      </c>
      <c r="U617" s="11">
        <f ca="1">IF($B$9=1,AVERAGE(Tabla1[[#This Row],[OCT]:[DIC]]),IF($B$9=2,AVERAGE(Tabla1[[#This Row],[JUL]:[DIC]]),AVERAGE(Tabla1[[#This Row],[ENE]:[DIC]])))</f>
        <v>541.66666666666663</v>
      </c>
      <c r="V617" s="11">
        <f ca="1">+Tabla1[[#This Row],[PROMEDIO VENTA (UNDS)]]/30</f>
        <v>18.055555555555554</v>
      </c>
      <c r="W617" s="11">
        <f ca="1">+Tabla1[[#This Row],[VENTA POR DÍA]]*Tabla1[[#This Row],[LEAD TIME (Días)]]</f>
        <v>433.33333333333326</v>
      </c>
      <c r="X617" s="11" t="str">
        <f>IF(Tabla1[[#This Row],[ABC]]="C","A PEDIDO","STOCK")</f>
        <v>STOCK</v>
      </c>
      <c r="Y617" s="11">
        <f ca="1">IF(Tabla1[[#This Row],[ABC]]="C",0,ROUNDUP(VLOOKUP(Tabla1[[#This Row],[ABC]],$F$11:$J$12,MATCH(Y$15,$F$10:$J$10,0),0)*Tabla1[[#This Row],[VENTA POR DÍA]],0))</f>
        <v>54</v>
      </c>
      <c r="Z617" s="11">
        <f ca="1">IF(Tabla1[[#This Row],[ABC]]="C",0,ROUNDUP(VLOOKUP(Tabla1[[#This Row],[ABC]],$F$11:$J$12,MATCH(Z$15,$F$10:$J$10,0),0)*Tabla1[[#This Row],[VENTA POR DÍA]],0))</f>
        <v>527</v>
      </c>
    </row>
    <row r="618" spans="2:26" x14ac:dyDescent="0.2">
      <c r="B618" s="2">
        <v>347637</v>
      </c>
      <c r="C618" s="2" t="s">
        <v>184</v>
      </c>
      <c r="D618" s="2" t="s">
        <v>45</v>
      </c>
      <c r="E618" s="3" t="s">
        <v>6</v>
      </c>
      <c r="F618" s="16">
        <f t="shared" ca="1" si="76"/>
        <v>27</v>
      </c>
      <c r="G618" s="17">
        <f t="shared" ca="1" si="77"/>
        <v>3</v>
      </c>
      <c r="H618" s="36" t="str">
        <f>IFERROR(VLOOKUP(Tabla1[[#This Row],[COD PRODUCTO]],Tabla13[#All],9,0),"C")</f>
        <v>C</v>
      </c>
      <c r="I618" s="11">
        <f t="shared" ca="1" si="80"/>
        <v>125</v>
      </c>
      <c r="J618" s="11">
        <f t="shared" ca="1" si="80"/>
        <v>221</v>
      </c>
      <c r="K618" s="11">
        <f t="shared" ca="1" si="80"/>
        <v>535</v>
      </c>
      <c r="L618" s="11">
        <f t="shared" ca="1" si="80"/>
        <v>922</v>
      </c>
      <c r="M618" s="11">
        <f t="shared" ca="1" si="80"/>
        <v>705</v>
      </c>
      <c r="N618" s="11">
        <f t="shared" ca="1" si="80"/>
        <v>637</v>
      </c>
      <c r="O618" s="11">
        <f t="shared" ca="1" si="80"/>
        <v>896</v>
      </c>
      <c r="P618" s="11">
        <f t="shared" ca="1" si="80"/>
        <v>535</v>
      </c>
      <c r="Q618" s="11">
        <f t="shared" ca="1" si="80"/>
        <v>115</v>
      </c>
      <c r="R618" s="11">
        <f t="shared" ca="1" si="80"/>
        <v>960</v>
      </c>
      <c r="S618" s="11">
        <f t="shared" ca="1" si="80"/>
        <v>339</v>
      </c>
      <c r="T618" s="11">
        <f t="shared" ca="1" si="80"/>
        <v>219</v>
      </c>
      <c r="U618" s="11">
        <f ca="1">IF($B$9=1,AVERAGE(Tabla1[[#This Row],[OCT]:[DIC]]),IF($B$9=2,AVERAGE(Tabla1[[#This Row],[JUL]:[DIC]]),AVERAGE(Tabla1[[#This Row],[ENE]:[DIC]])))</f>
        <v>506</v>
      </c>
      <c r="V618" s="11">
        <f ca="1">+Tabla1[[#This Row],[PROMEDIO VENTA (UNDS)]]/30</f>
        <v>16.866666666666667</v>
      </c>
      <c r="W618" s="11">
        <f ca="1">+Tabla1[[#This Row],[VENTA POR DÍA]]*Tabla1[[#This Row],[LEAD TIME (Días)]]</f>
        <v>50.6</v>
      </c>
      <c r="X618" s="11" t="str">
        <f>IF(Tabla1[[#This Row],[ABC]]="C","A PEDIDO","STOCK")</f>
        <v>A PEDIDO</v>
      </c>
      <c r="Y618" s="11">
        <f>IF(Tabla1[[#This Row],[ABC]]="C",0,ROUNDUP(VLOOKUP(Tabla1[[#This Row],[ABC]],$F$11:$J$12,MATCH(Y$15,$F$10:$J$10,0),0)*Tabla1[[#This Row],[VENTA POR DÍA]],0))</f>
        <v>0</v>
      </c>
      <c r="Z618" s="11">
        <f>IF(Tabla1[[#This Row],[ABC]]="C",0,ROUNDUP(VLOOKUP(Tabla1[[#This Row],[ABC]],$F$11:$J$12,MATCH(Z$15,$F$10:$J$10,0),0)*Tabla1[[#This Row],[VENTA POR DÍA]],0))</f>
        <v>0</v>
      </c>
    </row>
    <row r="619" spans="2:26" x14ac:dyDescent="0.2">
      <c r="B619" s="2">
        <v>353541</v>
      </c>
      <c r="C619" s="2" t="s">
        <v>138</v>
      </c>
      <c r="D619" s="2" t="s">
        <v>45</v>
      </c>
      <c r="E619" s="3" t="s">
        <v>6</v>
      </c>
      <c r="F619" s="16">
        <f t="shared" ca="1" si="76"/>
        <v>30</v>
      </c>
      <c r="G619" s="17">
        <f t="shared" ca="1" si="77"/>
        <v>25</v>
      </c>
      <c r="H619" s="36" t="str">
        <f>IFERROR(VLOOKUP(Tabla1[[#This Row],[COD PRODUCTO]],Tabla13[#All],9,0),"C")</f>
        <v>A</v>
      </c>
      <c r="I619" s="11">
        <f t="shared" ca="1" si="80"/>
        <v>178</v>
      </c>
      <c r="J619" s="11">
        <f t="shared" ca="1" si="80"/>
        <v>35</v>
      </c>
      <c r="K619" s="11">
        <f t="shared" ca="1" si="80"/>
        <v>937</v>
      </c>
      <c r="L619" s="11">
        <f t="shared" ca="1" si="80"/>
        <v>877</v>
      </c>
      <c r="M619" s="11">
        <f t="shared" ca="1" si="80"/>
        <v>892</v>
      </c>
      <c r="N619" s="11">
        <f t="shared" ca="1" si="80"/>
        <v>941</v>
      </c>
      <c r="O619" s="11">
        <f t="shared" ca="1" si="80"/>
        <v>-63</v>
      </c>
      <c r="P619" s="11">
        <f t="shared" ca="1" si="80"/>
        <v>75</v>
      </c>
      <c r="Q619" s="11">
        <f t="shared" ca="1" si="80"/>
        <v>107</v>
      </c>
      <c r="R619" s="11">
        <f t="shared" ca="1" si="80"/>
        <v>134</v>
      </c>
      <c r="S619" s="11">
        <f t="shared" ca="1" si="80"/>
        <v>702</v>
      </c>
      <c r="T619" s="11">
        <f t="shared" ca="1" si="80"/>
        <v>670</v>
      </c>
      <c r="U619" s="11">
        <f ca="1">IF($B$9=1,AVERAGE(Tabla1[[#This Row],[OCT]:[DIC]]),IF($B$9=2,AVERAGE(Tabla1[[#This Row],[JUL]:[DIC]]),AVERAGE(Tabla1[[#This Row],[ENE]:[DIC]])))</f>
        <v>502</v>
      </c>
      <c r="V619" s="11">
        <f ca="1">+Tabla1[[#This Row],[PROMEDIO VENTA (UNDS)]]/30</f>
        <v>16.733333333333334</v>
      </c>
      <c r="W619" s="11">
        <f ca="1">+Tabla1[[#This Row],[VENTA POR DÍA]]*Tabla1[[#This Row],[LEAD TIME (Días)]]</f>
        <v>418.33333333333337</v>
      </c>
      <c r="X619" s="11" t="str">
        <f>IF(Tabla1[[#This Row],[ABC]]="C","A PEDIDO","STOCK")</f>
        <v>STOCK</v>
      </c>
      <c r="Y619" s="11">
        <f ca="1">IF(Tabla1[[#This Row],[ABC]]="C",0,ROUNDUP(VLOOKUP(Tabla1[[#This Row],[ABC]],$F$11:$J$12,MATCH(Y$15,$F$10:$J$10,0),0)*Tabla1[[#This Row],[VENTA POR DÍA]],0))</f>
        <v>50</v>
      </c>
      <c r="Z619" s="11">
        <f ca="1">IF(Tabla1[[#This Row],[ABC]]="C",0,ROUNDUP(VLOOKUP(Tabla1[[#This Row],[ABC]],$F$11:$J$12,MATCH(Z$15,$F$10:$J$10,0),0)*Tabla1[[#This Row],[VENTA POR DÍA]],0))</f>
        <v>489</v>
      </c>
    </row>
    <row r="620" spans="2:26" x14ac:dyDescent="0.2">
      <c r="B620" s="2">
        <v>347742</v>
      </c>
      <c r="C620" s="2" t="s">
        <v>405</v>
      </c>
      <c r="D620" s="2" t="s">
        <v>45</v>
      </c>
      <c r="E620" s="3" t="s">
        <v>6</v>
      </c>
      <c r="F620" s="16">
        <f t="shared" ca="1" si="76"/>
        <v>50</v>
      </c>
      <c r="G620" s="17">
        <f t="shared" ca="1" si="77"/>
        <v>17</v>
      </c>
      <c r="H620" s="36" t="str">
        <f>IFERROR(VLOOKUP(Tabla1[[#This Row],[COD PRODUCTO]],Tabla13[#All],9,0),"C")</f>
        <v>C</v>
      </c>
      <c r="I620" s="11">
        <f t="shared" ca="1" si="80"/>
        <v>970</v>
      </c>
      <c r="J620" s="11">
        <f t="shared" ca="1" si="80"/>
        <v>764</v>
      </c>
      <c r="K620" s="11">
        <f t="shared" ca="1" si="80"/>
        <v>207</v>
      </c>
      <c r="L620" s="11">
        <f t="shared" ca="1" si="80"/>
        <v>78</v>
      </c>
      <c r="M620" s="11">
        <f t="shared" ca="1" si="80"/>
        <v>827</v>
      </c>
      <c r="N620" s="11">
        <f t="shared" ca="1" si="80"/>
        <v>468</v>
      </c>
      <c r="O620" s="11">
        <f t="shared" ca="1" si="80"/>
        <v>730</v>
      </c>
      <c r="P620" s="11">
        <f t="shared" ca="1" si="80"/>
        <v>573</v>
      </c>
      <c r="Q620" s="11">
        <f t="shared" ca="1" si="80"/>
        <v>586</v>
      </c>
      <c r="R620" s="11">
        <f t="shared" ca="1" si="80"/>
        <v>107</v>
      </c>
      <c r="S620" s="11">
        <f t="shared" ca="1" si="80"/>
        <v>748</v>
      </c>
      <c r="T620" s="11">
        <f t="shared" ca="1" si="80"/>
        <v>751</v>
      </c>
      <c r="U620" s="11">
        <f ca="1">IF($B$9=1,AVERAGE(Tabla1[[#This Row],[OCT]:[DIC]]),IF($B$9=2,AVERAGE(Tabla1[[#This Row],[JUL]:[DIC]]),AVERAGE(Tabla1[[#This Row],[ENE]:[DIC]])))</f>
        <v>535.33333333333337</v>
      </c>
      <c r="V620" s="11">
        <f ca="1">+Tabla1[[#This Row],[PROMEDIO VENTA (UNDS)]]/30</f>
        <v>17.844444444444445</v>
      </c>
      <c r="W620" s="11">
        <f ca="1">+Tabla1[[#This Row],[VENTA POR DÍA]]*Tabla1[[#This Row],[LEAD TIME (Días)]]</f>
        <v>303.35555555555555</v>
      </c>
      <c r="X620" s="11" t="str">
        <f>IF(Tabla1[[#This Row],[ABC]]="C","A PEDIDO","STOCK")</f>
        <v>A PEDIDO</v>
      </c>
      <c r="Y620" s="11">
        <f>IF(Tabla1[[#This Row],[ABC]]="C",0,ROUNDUP(VLOOKUP(Tabla1[[#This Row],[ABC]],$F$11:$J$12,MATCH(Y$15,$F$10:$J$10,0),0)*Tabla1[[#This Row],[VENTA POR DÍA]],0))</f>
        <v>0</v>
      </c>
      <c r="Z620" s="11">
        <f>IF(Tabla1[[#This Row],[ABC]]="C",0,ROUNDUP(VLOOKUP(Tabla1[[#This Row],[ABC]],$F$11:$J$12,MATCH(Z$15,$F$10:$J$10,0),0)*Tabla1[[#This Row],[VENTA POR DÍA]],0))</f>
        <v>0</v>
      </c>
    </row>
    <row r="621" spans="2:26" x14ac:dyDescent="0.2">
      <c r="B621" s="2">
        <v>347748</v>
      </c>
      <c r="C621" s="2" t="s">
        <v>406</v>
      </c>
      <c r="D621" s="2" t="s">
        <v>45</v>
      </c>
      <c r="E621" s="3" t="s">
        <v>6</v>
      </c>
      <c r="F621" s="16">
        <f t="shared" ca="1" si="76"/>
        <v>7</v>
      </c>
      <c r="G621" s="17">
        <f t="shared" ca="1" si="77"/>
        <v>16</v>
      </c>
      <c r="H621" s="36" t="str">
        <f>IFERROR(VLOOKUP(Tabla1[[#This Row],[COD PRODUCTO]],Tabla13[#All],9,0),"C")</f>
        <v>C</v>
      </c>
      <c r="I621" s="11">
        <f t="shared" ca="1" si="80"/>
        <v>985</v>
      </c>
      <c r="J621" s="11">
        <f t="shared" ca="1" si="80"/>
        <v>132</v>
      </c>
      <c r="K621" s="11">
        <f t="shared" ca="1" si="80"/>
        <v>-72</v>
      </c>
      <c r="L621" s="11">
        <f t="shared" ca="1" si="80"/>
        <v>436</v>
      </c>
      <c r="M621" s="11">
        <f t="shared" ca="1" si="80"/>
        <v>956</v>
      </c>
      <c r="N621" s="11">
        <f t="shared" ca="1" si="80"/>
        <v>189</v>
      </c>
      <c r="O621" s="11">
        <f t="shared" ca="1" si="80"/>
        <v>415</v>
      </c>
      <c r="P621" s="11">
        <f t="shared" ca="1" si="80"/>
        <v>653</v>
      </c>
      <c r="Q621" s="11">
        <f t="shared" ca="1" si="80"/>
        <v>711</v>
      </c>
      <c r="R621" s="11">
        <f t="shared" ca="1" si="80"/>
        <v>-9</v>
      </c>
      <c r="S621" s="11">
        <f t="shared" ca="1" si="80"/>
        <v>988</v>
      </c>
      <c r="T621" s="11">
        <f t="shared" ca="1" si="80"/>
        <v>155</v>
      </c>
      <c r="U621" s="11">
        <f ca="1">IF($B$9=1,AVERAGE(Tabla1[[#This Row],[OCT]:[DIC]]),IF($B$9=2,AVERAGE(Tabla1[[#This Row],[JUL]:[DIC]]),AVERAGE(Tabla1[[#This Row],[ENE]:[DIC]])))</f>
        <v>378</v>
      </c>
      <c r="V621" s="11">
        <f ca="1">+Tabla1[[#This Row],[PROMEDIO VENTA (UNDS)]]/30</f>
        <v>12.6</v>
      </c>
      <c r="W621" s="11">
        <f ca="1">+Tabla1[[#This Row],[VENTA POR DÍA]]*Tabla1[[#This Row],[LEAD TIME (Días)]]</f>
        <v>201.6</v>
      </c>
      <c r="X621" s="11" t="str">
        <f>IF(Tabla1[[#This Row],[ABC]]="C","A PEDIDO","STOCK")</f>
        <v>A PEDIDO</v>
      </c>
      <c r="Y621" s="11">
        <f>IF(Tabla1[[#This Row],[ABC]]="C",0,ROUNDUP(VLOOKUP(Tabla1[[#This Row],[ABC]],$F$11:$J$12,MATCH(Y$15,$F$10:$J$10,0),0)*Tabla1[[#This Row],[VENTA POR DÍA]],0))</f>
        <v>0</v>
      </c>
      <c r="Z621" s="11">
        <f>IF(Tabla1[[#This Row],[ABC]]="C",0,ROUNDUP(VLOOKUP(Tabla1[[#This Row],[ABC]],$F$11:$J$12,MATCH(Z$15,$F$10:$J$10,0),0)*Tabla1[[#This Row],[VENTA POR DÍA]],0))</f>
        <v>0</v>
      </c>
    </row>
    <row r="622" spans="2:26" x14ac:dyDescent="0.2">
      <c r="B622" s="2">
        <v>347749</v>
      </c>
      <c r="C622" s="2" t="s">
        <v>407</v>
      </c>
      <c r="D622" s="2" t="s">
        <v>45</v>
      </c>
      <c r="E622" s="3" t="s">
        <v>6</v>
      </c>
      <c r="F622" s="16">
        <f t="shared" ca="1" si="76"/>
        <v>8</v>
      </c>
      <c r="G622" s="17">
        <f t="shared" ca="1" si="77"/>
        <v>24</v>
      </c>
      <c r="H622" s="36" t="str">
        <f>IFERROR(VLOOKUP(Tabla1[[#This Row],[COD PRODUCTO]],Tabla13[#All],9,0),"C")</f>
        <v>A</v>
      </c>
      <c r="I622" s="11">
        <f t="shared" ca="1" si="80"/>
        <v>856</v>
      </c>
      <c r="J622" s="11">
        <f t="shared" ca="1" si="80"/>
        <v>282</v>
      </c>
      <c r="K622" s="11">
        <f t="shared" ca="1" si="80"/>
        <v>797</v>
      </c>
      <c r="L622" s="11">
        <f t="shared" ca="1" si="80"/>
        <v>531</v>
      </c>
      <c r="M622" s="11">
        <f t="shared" ca="1" si="80"/>
        <v>-95</v>
      </c>
      <c r="N622" s="11">
        <f t="shared" ca="1" si="80"/>
        <v>381</v>
      </c>
      <c r="O622" s="11">
        <f t="shared" ca="1" si="80"/>
        <v>958</v>
      </c>
      <c r="P622" s="11">
        <f t="shared" ca="1" si="80"/>
        <v>-93</v>
      </c>
      <c r="Q622" s="11">
        <f t="shared" ca="1" si="80"/>
        <v>482</v>
      </c>
      <c r="R622" s="11">
        <f t="shared" ca="1" si="80"/>
        <v>550</v>
      </c>
      <c r="S622" s="11">
        <f t="shared" ca="1" si="80"/>
        <v>982</v>
      </c>
      <c r="T622" s="11">
        <f t="shared" ca="1" si="80"/>
        <v>491</v>
      </c>
      <c r="U622" s="11">
        <f ca="1">IF($B$9=1,AVERAGE(Tabla1[[#This Row],[OCT]:[DIC]]),IF($B$9=2,AVERAGE(Tabla1[[#This Row],[JUL]:[DIC]]),AVERAGE(Tabla1[[#This Row],[ENE]:[DIC]])))</f>
        <v>674.33333333333337</v>
      </c>
      <c r="V622" s="11">
        <f ca="1">+Tabla1[[#This Row],[PROMEDIO VENTA (UNDS)]]/30</f>
        <v>22.477777777777778</v>
      </c>
      <c r="W622" s="11">
        <f ca="1">+Tabla1[[#This Row],[VENTA POR DÍA]]*Tabla1[[#This Row],[LEAD TIME (Días)]]</f>
        <v>539.4666666666667</v>
      </c>
      <c r="X622" s="11" t="str">
        <f>IF(Tabla1[[#This Row],[ABC]]="C","A PEDIDO","STOCK")</f>
        <v>STOCK</v>
      </c>
      <c r="Y622" s="11">
        <f ca="1">IF(Tabla1[[#This Row],[ABC]]="C",0,ROUNDUP(VLOOKUP(Tabla1[[#This Row],[ABC]],$F$11:$J$12,MATCH(Y$15,$F$10:$J$10,0),0)*Tabla1[[#This Row],[VENTA POR DÍA]],0))</f>
        <v>67</v>
      </c>
      <c r="Z622" s="11">
        <f ca="1">IF(Tabla1[[#This Row],[ABC]]="C",0,ROUNDUP(VLOOKUP(Tabla1[[#This Row],[ABC]],$F$11:$J$12,MATCH(Z$15,$F$10:$J$10,0),0)*Tabla1[[#This Row],[VENTA POR DÍA]],0))</f>
        <v>656</v>
      </c>
    </row>
    <row r="623" spans="2:26" x14ac:dyDescent="0.2">
      <c r="B623" s="2">
        <v>347750</v>
      </c>
      <c r="C623" s="2" t="s">
        <v>408</v>
      </c>
      <c r="D623" s="2" t="s">
        <v>45</v>
      </c>
      <c r="E623" s="3" t="s">
        <v>6</v>
      </c>
      <c r="F623" s="16">
        <f t="shared" ca="1" si="76"/>
        <v>21</v>
      </c>
      <c r="G623" s="17">
        <f t="shared" ca="1" si="77"/>
        <v>25</v>
      </c>
      <c r="H623" s="36" t="str">
        <f>IFERROR(VLOOKUP(Tabla1[[#This Row],[COD PRODUCTO]],Tabla13[#All],9,0),"C")</f>
        <v>C</v>
      </c>
      <c r="I623" s="11">
        <f t="shared" ca="1" si="80"/>
        <v>225</v>
      </c>
      <c r="J623" s="11">
        <f t="shared" ca="1" si="80"/>
        <v>8</v>
      </c>
      <c r="K623" s="11">
        <f t="shared" ca="1" si="80"/>
        <v>355</v>
      </c>
      <c r="L623" s="11">
        <f t="shared" ca="1" si="80"/>
        <v>700</v>
      </c>
      <c r="M623" s="11">
        <f t="shared" ca="1" si="80"/>
        <v>738</v>
      </c>
      <c r="N623" s="11">
        <f t="shared" ca="1" si="80"/>
        <v>375</v>
      </c>
      <c r="O623" s="11">
        <f t="shared" ca="1" si="80"/>
        <v>843</v>
      </c>
      <c r="P623" s="11">
        <f t="shared" ca="1" si="80"/>
        <v>774</v>
      </c>
      <c r="Q623" s="11">
        <f t="shared" ca="1" si="80"/>
        <v>453</v>
      </c>
      <c r="R623" s="11">
        <f t="shared" ca="1" si="80"/>
        <v>-66</v>
      </c>
      <c r="S623" s="11">
        <f t="shared" ca="1" si="80"/>
        <v>896</v>
      </c>
      <c r="T623" s="11">
        <f t="shared" ca="1" si="80"/>
        <v>748</v>
      </c>
      <c r="U623" s="11">
        <f ca="1">IF($B$9=1,AVERAGE(Tabla1[[#This Row],[OCT]:[DIC]]),IF($B$9=2,AVERAGE(Tabla1[[#This Row],[JUL]:[DIC]]),AVERAGE(Tabla1[[#This Row],[ENE]:[DIC]])))</f>
        <v>526</v>
      </c>
      <c r="V623" s="11">
        <f ca="1">+Tabla1[[#This Row],[PROMEDIO VENTA (UNDS)]]/30</f>
        <v>17.533333333333335</v>
      </c>
      <c r="W623" s="11">
        <f ca="1">+Tabla1[[#This Row],[VENTA POR DÍA]]*Tabla1[[#This Row],[LEAD TIME (Días)]]</f>
        <v>438.33333333333337</v>
      </c>
      <c r="X623" s="11" t="str">
        <f>IF(Tabla1[[#This Row],[ABC]]="C","A PEDIDO","STOCK")</f>
        <v>A PEDIDO</v>
      </c>
      <c r="Y623" s="11">
        <f>IF(Tabla1[[#This Row],[ABC]]="C",0,ROUNDUP(VLOOKUP(Tabla1[[#This Row],[ABC]],$F$11:$J$12,MATCH(Y$15,$F$10:$J$10,0),0)*Tabla1[[#This Row],[VENTA POR DÍA]],0))</f>
        <v>0</v>
      </c>
      <c r="Z623" s="11">
        <f>IF(Tabla1[[#This Row],[ABC]]="C",0,ROUNDUP(VLOOKUP(Tabla1[[#This Row],[ABC]],$F$11:$J$12,MATCH(Z$15,$F$10:$J$10,0),0)*Tabla1[[#This Row],[VENTA POR DÍA]],0))</f>
        <v>0</v>
      </c>
    </row>
    <row r="624" spans="2:26" x14ac:dyDescent="0.2">
      <c r="B624" s="2">
        <v>347756</v>
      </c>
      <c r="C624" s="2" t="s">
        <v>409</v>
      </c>
      <c r="D624" s="2" t="s">
        <v>45</v>
      </c>
      <c r="E624" s="3" t="s">
        <v>6</v>
      </c>
      <c r="F624" s="16">
        <f t="shared" ca="1" si="76"/>
        <v>40</v>
      </c>
      <c r="G624" s="17">
        <f t="shared" ca="1" si="77"/>
        <v>29</v>
      </c>
      <c r="H624" s="36" t="str">
        <f>IFERROR(VLOOKUP(Tabla1[[#This Row],[COD PRODUCTO]],Tabla13[#All],9,0),"C")</f>
        <v>B</v>
      </c>
      <c r="I624" s="11">
        <f t="shared" ca="1" si="80"/>
        <v>454</v>
      </c>
      <c r="J624" s="11">
        <f t="shared" ca="1" si="80"/>
        <v>15</v>
      </c>
      <c r="K624" s="11">
        <f t="shared" ca="1" si="80"/>
        <v>470</v>
      </c>
      <c r="L624" s="11">
        <f t="shared" ca="1" si="80"/>
        <v>836</v>
      </c>
      <c r="M624" s="11">
        <f t="shared" ca="1" si="80"/>
        <v>74</v>
      </c>
      <c r="N624" s="11">
        <f t="shared" ca="1" si="80"/>
        <v>719</v>
      </c>
      <c r="O624" s="11">
        <f t="shared" ca="1" si="80"/>
        <v>169</v>
      </c>
      <c r="P624" s="11">
        <f t="shared" ca="1" si="80"/>
        <v>936</v>
      </c>
      <c r="Q624" s="11">
        <f t="shared" ca="1" si="80"/>
        <v>453</v>
      </c>
      <c r="R624" s="11">
        <f t="shared" ca="1" si="80"/>
        <v>0</v>
      </c>
      <c r="S624" s="11">
        <f t="shared" ca="1" si="80"/>
        <v>120</v>
      </c>
      <c r="T624" s="11">
        <f t="shared" ca="1" si="80"/>
        <v>335</v>
      </c>
      <c r="U624" s="11">
        <f ca="1">IF($B$9=1,AVERAGE(Tabla1[[#This Row],[OCT]:[DIC]]),IF($B$9=2,AVERAGE(Tabla1[[#This Row],[JUL]:[DIC]]),AVERAGE(Tabla1[[#This Row],[ENE]:[DIC]])))</f>
        <v>151.66666666666666</v>
      </c>
      <c r="V624" s="11">
        <f ca="1">+Tabla1[[#This Row],[PROMEDIO VENTA (UNDS)]]/30</f>
        <v>5.0555555555555554</v>
      </c>
      <c r="W624" s="11">
        <f ca="1">+Tabla1[[#This Row],[VENTA POR DÍA]]*Tabla1[[#This Row],[LEAD TIME (Días)]]</f>
        <v>146.61111111111111</v>
      </c>
      <c r="X624" s="11" t="str">
        <f>IF(Tabla1[[#This Row],[ABC]]="C","A PEDIDO","STOCK")</f>
        <v>STOCK</v>
      </c>
      <c r="Y624" s="11">
        <f ca="1">IF(Tabla1[[#This Row],[ABC]]="C",0,ROUNDUP(VLOOKUP(Tabla1[[#This Row],[ABC]],$F$11:$J$12,MATCH(Y$15,$F$10:$J$10,0),0)*Tabla1[[#This Row],[VENTA POR DÍA]],0))</f>
        <v>48</v>
      </c>
      <c r="Z624" s="11">
        <f ca="1">IF(Tabla1[[#This Row],[ABC]]="C",0,ROUNDUP(VLOOKUP(Tabla1[[#This Row],[ABC]],$F$11:$J$12,MATCH(Z$15,$F$10:$J$10,0),0)*Tabla1[[#This Row],[VENTA POR DÍA]],0))</f>
        <v>116</v>
      </c>
    </row>
    <row r="625" spans="2:26" x14ac:dyDescent="0.2">
      <c r="B625" s="2">
        <v>347760</v>
      </c>
      <c r="C625" s="2" t="s">
        <v>410</v>
      </c>
      <c r="D625" s="2" t="s">
        <v>45</v>
      </c>
      <c r="E625" s="3" t="s">
        <v>6</v>
      </c>
      <c r="F625" s="16">
        <f t="shared" ca="1" si="76"/>
        <v>20</v>
      </c>
      <c r="G625" s="17">
        <f t="shared" ca="1" si="77"/>
        <v>14</v>
      </c>
      <c r="H625" s="36" t="str">
        <f>IFERROR(VLOOKUP(Tabla1[[#This Row],[COD PRODUCTO]],Tabla13[#All],9,0),"C")</f>
        <v>A</v>
      </c>
      <c r="I625" s="11">
        <f t="shared" ca="1" si="80"/>
        <v>-14</v>
      </c>
      <c r="J625" s="11">
        <f t="shared" ca="1" si="80"/>
        <v>-6</v>
      </c>
      <c r="K625" s="11">
        <f t="shared" ca="1" si="80"/>
        <v>48</v>
      </c>
      <c r="L625" s="11">
        <f t="shared" ca="1" si="80"/>
        <v>363</v>
      </c>
      <c r="M625" s="11">
        <f t="shared" ca="1" si="80"/>
        <v>796</v>
      </c>
      <c r="N625" s="11">
        <f t="shared" ca="1" si="80"/>
        <v>522</v>
      </c>
      <c r="O625" s="11">
        <f t="shared" ca="1" si="80"/>
        <v>544</v>
      </c>
      <c r="P625" s="11">
        <f t="shared" ca="1" si="80"/>
        <v>829</v>
      </c>
      <c r="Q625" s="11">
        <f t="shared" ca="1" si="80"/>
        <v>131</v>
      </c>
      <c r="R625" s="11">
        <f t="shared" ca="1" si="80"/>
        <v>619</v>
      </c>
      <c r="S625" s="11">
        <f t="shared" ca="1" si="80"/>
        <v>825</v>
      </c>
      <c r="T625" s="11">
        <f t="shared" ca="1" si="80"/>
        <v>947</v>
      </c>
      <c r="U625" s="11">
        <f ca="1">IF($B$9=1,AVERAGE(Tabla1[[#This Row],[OCT]:[DIC]]),IF($B$9=2,AVERAGE(Tabla1[[#This Row],[JUL]:[DIC]]),AVERAGE(Tabla1[[#This Row],[ENE]:[DIC]])))</f>
        <v>797</v>
      </c>
      <c r="V625" s="11">
        <f ca="1">+Tabla1[[#This Row],[PROMEDIO VENTA (UNDS)]]/30</f>
        <v>26.566666666666666</v>
      </c>
      <c r="W625" s="11">
        <f ca="1">+Tabla1[[#This Row],[VENTA POR DÍA]]*Tabla1[[#This Row],[LEAD TIME (Días)]]</f>
        <v>371.93333333333334</v>
      </c>
      <c r="X625" s="11" t="str">
        <f>IF(Tabla1[[#This Row],[ABC]]="C","A PEDIDO","STOCK")</f>
        <v>STOCK</v>
      </c>
      <c r="Y625" s="11">
        <f ca="1">IF(Tabla1[[#This Row],[ABC]]="C",0,ROUNDUP(VLOOKUP(Tabla1[[#This Row],[ABC]],$F$11:$J$12,MATCH(Y$15,$F$10:$J$10,0),0)*Tabla1[[#This Row],[VENTA POR DÍA]],0))</f>
        <v>79</v>
      </c>
      <c r="Z625" s="11">
        <f ca="1">IF(Tabla1[[#This Row],[ABC]]="C",0,ROUNDUP(VLOOKUP(Tabla1[[#This Row],[ABC]],$F$11:$J$12,MATCH(Z$15,$F$10:$J$10,0),0)*Tabla1[[#This Row],[VENTA POR DÍA]],0))</f>
        <v>776</v>
      </c>
    </row>
    <row r="626" spans="2:26" x14ac:dyDescent="0.2">
      <c r="B626" s="2">
        <v>347766</v>
      </c>
      <c r="C626" s="2" t="s">
        <v>411</v>
      </c>
      <c r="D626" s="2" t="s">
        <v>45</v>
      </c>
      <c r="E626" s="3" t="s">
        <v>6</v>
      </c>
      <c r="F626" s="16">
        <f t="shared" ca="1" si="76"/>
        <v>10</v>
      </c>
      <c r="G626" s="17">
        <f t="shared" ca="1" si="77"/>
        <v>17</v>
      </c>
      <c r="H626" s="36" t="str">
        <f>IFERROR(VLOOKUP(Tabla1[[#This Row],[COD PRODUCTO]],Tabla13[#All],9,0),"C")</f>
        <v>A</v>
      </c>
      <c r="I626" s="11">
        <f t="shared" ref="I626:T635" ca="1" si="81">RANDBETWEEN(-100,1000)</f>
        <v>595</v>
      </c>
      <c r="J626" s="11">
        <f t="shared" ca="1" si="81"/>
        <v>645</v>
      </c>
      <c r="K626" s="11">
        <f t="shared" ca="1" si="81"/>
        <v>835</v>
      </c>
      <c r="L626" s="11">
        <f t="shared" ca="1" si="81"/>
        <v>557</v>
      </c>
      <c r="M626" s="11">
        <f t="shared" ca="1" si="81"/>
        <v>339</v>
      </c>
      <c r="N626" s="11">
        <f t="shared" ca="1" si="81"/>
        <v>143</v>
      </c>
      <c r="O626" s="11">
        <f t="shared" ca="1" si="81"/>
        <v>-37</v>
      </c>
      <c r="P626" s="11">
        <f t="shared" ca="1" si="81"/>
        <v>789</v>
      </c>
      <c r="Q626" s="11">
        <f t="shared" ca="1" si="81"/>
        <v>917</v>
      </c>
      <c r="R626" s="11">
        <f t="shared" ca="1" si="81"/>
        <v>452</v>
      </c>
      <c r="S626" s="11">
        <f t="shared" ca="1" si="81"/>
        <v>151</v>
      </c>
      <c r="T626" s="11">
        <f t="shared" ca="1" si="81"/>
        <v>412</v>
      </c>
      <c r="U626" s="11">
        <f ca="1">IF($B$9=1,AVERAGE(Tabla1[[#This Row],[OCT]:[DIC]]),IF($B$9=2,AVERAGE(Tabla1[[#This Row],[JUL]:[DIC]]),AVERAGE(Tabla1[[#This Row],[ENE]:[DIC]])))</f>
        <v>338.33333333333331</v>
      </c>
      <c r="V626" s="11">
        <f ca="1">+Tabla1[[#This Row],[PROMEDIO VENTA (UNDS)]]/30</f>
        <v>11.277777777777777</v>
      </c>
      <c r="W626" s="11">
        <f ca="1">+Tabla1[[#This Row],[VENTA POR DÍA]]*Tabla1[[#This Row],[LEAD TIME (Días)]]</f>
        <v>191.7222222222222</v>
      </c>
      <c r="X626" s="11" t="str">
        <f>IF(Tabla1[[#This Row],[ABC]]="C","A PEDIDO","STOCK")</f>
        <v>STOCK</v>
      </c>
      <c r="Y626" s="11">
        <f ca="1">IF(Tabla1[[#This Row],[ABC]]="C",0,ROUNDUP(VLOOKUP(Tabla1[[#This Row],[ABC]],$F$11:$J$12,MATCH(Y$15,$F$10:$J$10,0),0)*Tabla1[[#This Row],[VENTA POR DÍA]],0))</f>
        <v>34</v>
      </c>
      <c r="Z626" s="11">
        <f ca="1">IF(Tabla1[[#This Row],[ABC]]="C",0,ROUNDUP(VLOOKUP(Tabla1[[#This Row],[ABC]],$F$11:$J$12,MATCH(Z$15,$F$10:$J$10,0),0)*Tabla1[[#This Row],[VENTA POR DÍA]],0))</f>
        <v>330</v>
      </c>
    </row>
    <row r="627" spans="2:26" x14ac:dyDescent="0.2">
      <c r="B627" s="2">
        <v>347767</v>
      </c>
      <c r="C627" s="2" t="s">
        <v>412</v>
      </c>
      <c r="D627" s="2" t="s">
        <v>45</v>
      </c>
      <c r="E627" s="3" t="s">
        <v>6</v>
      </c>
      <c r="F627" s="16">
        <f t="shared" ca="1" si="76"/>
        <v>34</v>
      </c>
      <c r="G627" s="17">
        <f t="shared" ca="1" si="77"/>
        <v>16</v>
      </c>
      <c r="H627" s="36" t="str">
        <f>IFERROR(VLOOKUP(Tabla1[[#This Row],[COD PRODUCTO]],Tabla13[#All],9,0),"C")</f>
        <v>C</v>
      </c>
      <c r="I627" s="11">
        <f t="shared" ca="1" si="81"/>
        <v>457</v>
      </c>
      <c r="J627" s="11">
        <f t="shared" ca="1" si="81"/>
        <v>789</v>
      </c>
      <c r="K627" s="11">
        <f t="shared" ca="1" si="81"/>
        <v>-74</v>
      </c>
      <c r="L627" s="11">
        <f t="shared" ca="1" si="81"/>
        <v>105</v>
      </c>
      <c r="M627" s="11">
        <f t="shared" ca="1" si="81"/>
        <v>-96</v>
      </c>
      <c r="N627" s="11">
        <f t="shared" ca="1" si="81"/>
        <v>560</v>
      </c>
      <c r="O627" s="11">
        <f t="shared" ca="1" si="81"/>
        <v>222</v>
      </c>
      <c r="P627" s="11">
        <f t="shared" ca="1" si="81"/>
        <v>452</v>
      </c>
      <c r="Q627" s="11">
        <f t="shared" ca="1" si="81"/>
        <v>920</v>
      </c>
      <c r="R627" s="11">
        <f t="shared" ca="1" si="81"/>
        <v>222</v>
      </c>
      <c r="S627" s="11">
        <f t="shared" ca="1" si="81"/>
        <v>719</v>
      </c>
      <c r="T627" s="11">
        <f t="shared" ca="1" si="81"/>
        <v>195</v>
      </c>
      <c r="U627" s="11">
        <f ca="1">IF($B$9=1,AVERAGE(Tabla1[[#This Row],[OCT]:[DIC]]),IF($B$9=2,AVERAGE(Tabla1[[#This Row],[JUL]:[DIC]]),AVERAGE(Tabla1[[#This Row],[ENE]:[DIC]])))</f>
        <v>378.66666666666669</v>
      </c>
      <c r="V627" s="11">
        <f ca="1">+Tabla1[[#This Row],[PROMEDIO VENTA (UNDS)]]/30</f>
        <v>12.622222222222224</v>
      </c>
      <c r="W627" s="11">
        <f ca="1">+Tabla1[[#This Row],[VENTA POR DÍA]]*Tabla1[[#This Row],[LEAD TIME (Días)]]</f>
        <v>201.95555555555558</v>
      </c>
      <c r="X627" s="11" t="str">
        <f>IF(Tabla1[[#This Row],[ABC]]="C","A PEDIDO","STOCK")</f>
        <v>A PEDIDO</v>
      </c>
      <c r="Y627" s="11">
        <f>IF(Tabla1[[#This Row],[ABC]]="C",0,ROUNDUP(VLOOKUP(Tabla1[[#This Row],[ABC]],$F$11:$J$12,MATCH(Y$15,$F$10:$J$10,0),0)*Tabla1[[#This Row],[VENTA POR DÍA]],0))</f>
        <v>0</v>
      </c>
      <c r="Z627" s="11">
        <f>IF(Tabla1[[#This Row],[ABC]]="C",0,ROUNDUP(VLOOKUP(Tabla1[[#This Row],[ABC]],$F$11:$J$12,MATCH(Z$15,$F$10:$J$10,0),0)*Tabla1[[#This Row],[VENTA POR DÍA]],0))</f>
        <v>0</v>
      </c>
    </row>
    <row r="628" spans="2:26" x14ac:dyDescent="0.2">
      <c r="B628" s="2">
        <v>347581</v>
      </c>
      <c r="C628" s="2" t="s">
        <v>346</v>
      </c>
      <c r="D628" s="2" t="s">
        <v>45</v>
      </c>
      <c r="E628" s="3" t="s">
        <v>6</v>
      </c>
      <c r="F628" s="16">
        <f t="shared" ca="1" si="76"/>
        <v>17</v>
      </c>
      <c r="G628" s="17">
        <f t="shared" ca="1" si="77"/>
        <v>10</v>
      </c>
      <c r="H628" s="36" t="str">
        <f>IFERROR(VLOOKUP(Tabla1[[#This Row],[COD PRODUCTO]],Tabla13[#All],9,0),"C")</f>
        <v>C</v>
      </c>
      <c r="I628" s="11">
        <f t="shared" ca="1" si="81"/>
        <v>725</v>
      </c>
      <c r="J628" s="11">
        <f t="shared" ca="1" si="81"/>
        <v>764</v>
      </c>
      <c r="K628" s="11">
        <f t="shared" ca="1" si="81"/>
        <v>622</v>
      </c>
      <c r="L628" s="11">
        <f t="shared" ca="1" si="81"/>
        <v>-2</v>
      </c>
      <c r="M628" s="11">
        <f t="shared" ca="1" si="81"/>
        <v>808</v>
      </c>
      <c r="N628" s="11">
        <f t="shared" ca="1" si="81"/>
        <v>-60</v>
      </c>
      <c r="O628" s="11">
        <f t="shared" ca="1" si="81"/>
        <v>764</v>
      </c>
      <c r="P628" s="11">
        <f t="shared" ca="1" si="81"/>
        <v>77</v>
      </c>
      <c r="Q628" s="11">
        <f t="shared" ca="1" si="81"/>
        <v>63</v>
      </c>
      <c r="R628" s="11">
        <f t="shared" ca="1" si="81"/>
        <v>385</v>
      </c>
      <c r="S628" s="11">
        <f t="shared" ca="1" si="81"/>
        <v>23</v>
      </c>
      <c r="T628" s="11">
        <f t="shared" ca="1" si="81"/>
        <v>365</v>
      </c>
      <c r="U628" s="11">
        <f ca="1">IF($B$9=1,AVERAGE(Tabla1[[#This Row],[OCT]:[DIC]]),IF($B$9=2,AVERAGE(Tabla1[[#This Row],[JUL]:[DIC]]),AVERAGE(Tabla1[[#This Row],[ENE]:[DIC]])))</f>
        <v>257.66666666666669</v>
      </c>
      <c r="V628" s="11">
        <f ca="1">+Tabla1[[#This Row],[PROMEDIO VENTA (UNDS)]]/30</f>
        <v>8.5888888888888903</v>
      </c>
      <c r="W628" s="11">
        <f ca="1">+Tabla1[[#This Row],[VENTA POR DÍA]]*Tabla1[[#This Row],[LEAD TIME (Días)]]</f>
        <v>85.8888888888889</v>
      </c>
      <c r="X628" s="11" t="str">
        <f>IF(Tabla1[[#This Row],[ABC]]="C","A PEDIDO","STOCK")</f>
        <v>A PEDIDO</v>
      </c>
      <c r="Y628" s="11">
        <f>IF(Tabla1[[#This Row],[ABC]]="C",0,ROUNDUP(VLOOKUP(Tabla1[[#This Row],[ABC]],$F$11:$J$12,MATCH(Y$15,$F$10:$J$10,0),0)*Tabla1[[#This Row],[VENTA POR DÍA]],0))</f>
        <v>0</v>
      </c>
      <c r="Z628" s="11">
        <f>IF(Tabla1[[#This Row],[ABC]]="C",0,ROUNDUP(VLOOKUP(Tabla1[[#This Row],[ABC]],$F$11:$J$12,MATCH(Z$15,$F$10:$J$10,0),0)*Tabla1[[#This Row],[VENTA POR DÍA]],0))</f>
        <v>0</v>
      </c>
    </row>
    <row r="629" spans="2:26" x14ac:dyDescent="0.2">
      <c r="B629" s="2">
        <v>348562</v>
      </c>
      <c r="C629" s="2" t="s">
        <v>451</v>
      </c>
      <c r="D629" s="2" t="s">
        <v>45</v>
      </c>
      <c r="E629" s="3" t="s">
        <v>6</v>
      </c>
      <c r="F629" s="16">
        <f t="shared" ca="1" si="76"/>
        <v>48</v>
      </c>
      <c r="G629" s="17">
        <f t="shared" ca="1" si="77"/>
        <v>10</v>
      </c>
      <c r="H629" s="36" t="str">
        <f>IFERROR(VLOOKUP(Tabla1[[#This Row],[COD PRODUCTO]],Tabla13[#All],9,0),"C")</f>
        <v>C</v>
      </c>
      <c r="I629" s="11">
        <f t="shared" ca="1" si="81"/>
        <v>442</v>
      </c>
      <c r="J629" s="11">
        <f t="shared" ca="1" si="81"/>
        <v>175</v>
      </c>
      <c r="K629" s="11">
        <f t="shared" ca="1" si="81"/>
        <v>868</v>
      </c>
      <c r="L629" s="11">
        <f t="shared" ca="1" si="81"/>
        <v>-61</v>
      </c>
      <c r="M629" s="11">
        <f t="shared" ca="1" si="81"/>
        <v>390</v>
      </c>
      <c r="N629" s="11">
        <f t="shared" ca="1" si="81"/>
        <v>745</v>
      </c>
      <c r="O629" s="11">
        <f t="shared" ca="1" si="81"/>
        <v>955</v>
      </c>
      <c r="P629" s="11">
        <f t="shared" ca="1" si="81"/>
        <v>245</v>
      </c>
      <c r="Q629" s="11">
        <f t="shared" ca="1" si="81"/>
        <v>623</v>
      </c>
      <c r="R629" s="11">
        <f t="shared" ca="1" si="81"/>
        <v>-5</v>
      </c>
      <c r="S629" s="11">
        <f t="shared" ca="1" si="81"/>
        <v>548</v>
      </c>
      <c r="T629" s="11">
        <f t="shared" ca="1" si="81"/>
        <v>282</v>
      </c>
      <c r="U629" s="11">
        <f ca="1">IF($B$9=1,AVERAGE(Tabla1[[#This Row],[OCT]:[DIC]]),IF($B$9=2,AVERAGE(Tabla1[[#This Row],[JUL]:[DIC]]),AVERAGE(Tabla1[[#This Row],[ENE]:[DIC]])))</f>
        <v>275</v>
      </c>
      <c r="V629" s="11">
        <f ca="1">+Tabla1[[#This Row],[PROMEDIO VENTA (UNDS)]]/30</f>
        <v>9.1666666666666661</v>
      </c>
      <c r="W629" s="11">
        <f ca="1">+Tabla1[[#This Row],[VENTA POR DÍA]]*Tabla1[[#This Row],[LEAD TIME (Días)]]</f>
        <v>91.666666666666657</v>
      </c>
      <c r="X629" s="11" t="str">
        <f>IF(Tabla1[[#This Row],[ABC]]="C","A PEDIDO","STOCK")</f>
        <v>A PEDIDO</v>
      </c>
      <c r="Y629" s="11">
        <f>IF(Tabla1[[#This Row],[ABC]]="C",0,ROUNDUP(VLOOKUP(Tabla1[[#This Row],[ABC]],$F$11:$J$12,MATCH(Y$15,$F$10:$J$10,0),0)*Tabla1[[#This Row],[VENTA POR DÍA]],0))</f>
        <v>0</v>
      </c>
      <c r="Z629" s="11">
        <f>IF(Tabla1[[#This Row],[ABC]]="C",0,ROUNDUP(VLOOKUP(Tabla1[[#This Row],[ABC]],$F$11:$J$12,MATCH(Z$15,$F$10:$J$10,0),0)*Tabla1[[#This Row],[VENTA POR DÍA]],0))</f>
        <v>0</v>
      </c>
    </row>
    <row r="630" spans="2:26" x14ac:dyDescent="0.2">
      <c r="B630" s="2">
        <v>347604</v>
      </c>
      <c r="C630" s="2" t="s">
        <v>168</v>
      </c>
      <c r="D630" s="2" t="s">
        <v>45</v>
      </c>
      <c r="E630" s="3" t="s">
        <v>6</v>
      </c>
      <c r="F630" s="16">
        <f t="shared" ca="1" si="76"/>
        <v>14</v>
      </c>
      <c r="G630" s="17">
        <f t="shared" ca="1" si="77"/>
        <v>13</v>
      </c>
      <c r="H630" s="36" t="str">
        <f>IFERROR(VLOOKUP(Tabla1[[#This Row],[COD PRODUCTO]],Tabla13[#All],9,0),"C")</f>
        <v>C</v>
      </c>
      <c r="I630" s="11">
        <f t="shared" ca="1" si="81"/>
        <v>924</v>
      </c>
      <c r="J630" s="11">
        <f t="shared" ca="1" si="81"/>
        <v>-26</v>
      </c>
      <c r="K630" s="11">
        <f t="shared" ca="1" si="81"/>
        <v>390</v>
      </c>
      <c r="L630" s="11">
        <f t="shared" ca="1" si="81"/>
        <v>937</v>
      </c>
      <c r="M630" s="11">
        <f t="shared" ca="1" si="81"/>
        <v>24</v>
      </c>
      <c r="N630" s="11">
        <f t="shared" ca="1" si="81"/>
        <v>5</v>
      </c>
      <c r="O630" s="11">
        <f t="shared" ca="1" si="81"/>
        <v>80</v>
      </c>
      <c r="P630" s="11">
        <f t="shared" ca="1" si="81"/>
        <v>713</v>
      </c>
      <c r="Q630" s="11">
        <f t="shared" ca="1" si="81"/>
        <v>748</v>
      </c>
      <c r="R630" s="11">
        <f t="shared" ca="1" si="81"/>
        <v>209</v>
      </c>
      <c r="S630" s="11">
        <f t="shared" ca="1" si="81"/>
        <v>157</v>
      </c>
      <c r="T630" s="11">
        <f t="shared" ca="1" si="81"/>
        <v>540</v>
      </c>
      <c r="U630" s="11">
        <f ca="1">IF($B$9=1,AVERAGE(Tabla1[[#This Row],[OCT]:[DIC]]),IF($B$9=2,AVERAGE(Tabla1[[#This Row],[JUL]:[DIC]]),AVERAGE(Tabla1[[#This Row],[ENE]:[DIC]])))</f>
        <v>302</v>
      </c>
      <c r="V630" s="11">
        <f ca="1">+Tabla1[[#This Row],[PROMEDIO VENTA (UNDS)]]/30</f>
        <v>10.066666666666666</v>
      </c>
      <c r="W630" s="11">
        <f ca="1">+Tabla1[[#This Row],[VENTA POR DÍA]]*Tabla1[[#This Row],[LEAD TIME (Días)]]</f>
        <v>130.86666666666667</v>
      </c>
      <c r="X630" s="11" t="str">
        <f>IF(Tabla1[[#This Row],[ABC]]="C","A PEDIDO","STOCK")</f>
        <v>A PEDIDO</v>
      </c>
      <c r="Y630" s="11">
        <f>IF(Tabla1[[#This Row],[ABC]]="C",0,ROUNDUP(VLOOKUP(Tabla1[[#This Row],[ABC]],$F$11:$J$12,MATCH(Y$15,$F$10:$J$10,0),0)*Tabla1[[#This Row],[VENTA POR DÍA]],0))</f>
        <v>0</v>
      </c>
      <c r="Z630" s="11">
        <f>IF(Tabla1[[#This Row],[ABC]]="C",0,ROUNDUP(VLOOKUP(Tabla1[[#This Row],[ABC]],$F$11:$J$12,MATCH(Z$15,$F$10:$J$10,0),0)*Tabla1[[#This Row],[VENTA POR DÍA]],0))</f>
        <v>0</v>
      </c>
    </row>
    <row r="631" spans="2:26" x14ac:dyDescent="0.2">
      <c r="B631" s="2">
        <v>353551</v>
      </c>
      <c r="C631" s="2" t="s">
        <v>453</v>
      </c>
      <c r="D631" s="2" t="s">
        <v>45</v>
      </c>
      <c r="E631" s="3" t="s">
        <v>6</v>
      </c>
      <c r="F631" s="16">
        <f t="shared" ca="1" si="76"/>
        <v>37</v>
      </c>
      <c r="G631" s="17">
        <f t="shared" ca="1" si="77"/>
        <v>30</v>
      </c>
      <c r="H631" s="36" t="str">
        <f>IFERROR(VLOOKUP(Tabla1[[#This Row],[COD PRODUCTO]],Tabla13[#All],9,0),"C")</f>
        <v>A</v>
      </c>
      <c r="I631" s="11">
        <f t="shared" ca="1" si="81"/>
        <v>191</v>
      </c>
      <c r="J631" s="11">
        <f t="shared" ca="1" si="81"/>
        <v>93</v>
      </c>
      <c r="K631" s="11">
        <f t="shared" ca="1" si="81"/>
        <v>628</v>
      </c>
      <c r="L631" s="11">
        <f t="shared" ca="1" si="81"/>
        <v>-55</v>
      </c>
      <c r="M631" s="11">
        <f t="shared" ca="1" si="81"/>
        <v>476</v>
      </c>
      <c r="N631" s="11">
        <f t="shared" ca="1" si="81"/>
        <v>773</v>
      </c>
      <c r="O631" s="11">
        <f t="shared" ca="1" si="81"/>
        <v>392</v>
      </c>
      <c r="P631" s="11">
        <f t="shared" ca="1" si="81"/>
        <v>350</v>
      </c>
      <c r="Q631" s="11">
        <f t="shared" ca="1" si="81"/>
        <v>242</v>
      </c>
      <c r="R631" s="11">
        <f t="shared" ca="1" si="81"/>
        <v>793</v>
      </c>
      <c r="S631" s="11">
        <f t="shared" ca="1" si="81"/>
        <v>38</v>
      </c>
      <c r="T631" s="11">
        <f t="shared" ca="1" si="81"/>
        <v>274</v>
      </c>
      <c r="U631" s="11">
        <f ca="1">IF($B$9=1,AVERAGE(Tabla1[[#This Row],[OCT]:[DIC]]),IF($B$9=2,AVERAGE(Tabla1[[#This Row],[JUL]:[DIC]]),AVERAGE(Tabla1[[#This Row],[ENE]:[DIC]])))</f>
        <v>368.33333333333331</v>
      </c>
      <c r="V631" s="11">
        <f ca="1">+Tabla1[[#This Row],[PROMEDIO VENTA (UNDS)]]/30</f>
        <v>12.277777777777777</v>
      </c>
      <c r="W631" s="11">
        <f ca="1">+Tabla1[[#This Row],[VENTA POR DÍA]]*Tabla1[[#This Row],[LEAD TIME (Días)]]</f>
        <v>368.33333333333331</v>
      </c>
      <c r="X631" s="11" t="str">
        <f>IF(Tabla1[[#This Row],[ABC]]="C","A PEDIDO","STOCK")</f>
        <v>STOCK</v>
      </c>
      <c r="Y631" s="11">
        <f ca="1">IF(Tabla1[[#This Row],[ABC]]="C",0,ROUNDUP(VLOOKUP(Tabla1[[#This Row],[ABC]],$F$11:$J$12,MATCH(Y$15,$F$10:$J$10,0),0)*Tabla1[[#This Row],[VENTA POR DÍA]],0))</f>
        <v>37</v>
      </c>
      <c r="Z631" s="11">
        <f ca="1">IF(Tabla1[[#This Row],[ABC]]="C",0,ROUNDUP(VLOOKUP(Tabla1[[#This Row],[ABC]],$F$11:$J$12,MATCH(Z$15,$F$10:$J$10,0),0)*Tabla1[[#This Row],[VENTA POR DÍA]],0))</f>
        <v>359</v>
      </c>
    </row>
    <row r="632" spans="2:26" x14ac:dyDescent="0.2">
      <c r="B632" s="2">
        <v>353552</v>
      </c>
      <c r="C632" s="2" t="s">
        <v>388</v>
      </c>
      <c r="D632" s="2" t="s">
        <v>45</v>
      </c>
      <c r="E632" s="3" t="s">
        <v>6</v>
      </c>
      <c r="F632" s="16">
        <f t="shared" ca="1" si="76"/>
        <v>29</v>
      </c>
      <c r="G632" s="17">
        <f t="shared" ca="1" si="77"/>
        <v>28</v>
      </c>
      <c r="H632" s="36" t="str">
        <f>IFERROR(VLOOKUP(Tabla1[[#This Row],[COD PRODUCTO]],Tabla13[#All],9,0),"C")</f>
        <v>B</v>
      </c>
      <c r="I632" s="11">
        <f t="shared" ca="1" si="81"/>
        <v>639</v>
      </c>
      <c r="J632" s="11">
        <f t="shared" ca="1" si="81"/>
        <v>386</v>
      </c>
      <c r="K632" s="11">
        <f t="shared" ca="1" si="81"/>
        <v>550</v>
      </c>
      <c r="L632" s="11">
        <f t="shared" ca="1" si="81"/>
        <v>261</v>
      </c>
      <c r="M632" s="11">
        <f t="shared" ca="1" si="81"/>
        <v>421</v>
      </c>
      <c r="N632" s="11">
        <f t="shared" ca="1" si="81"/>
        <v>401</v>
      </c>
      <c r="O632" s="11">
        <f t="shared" ca="1" si="81"/>
        <v>-70</v>
      </c>
      <c r="P632" s="11">
        <f t="shared" ca="1" si="81"/>
        <v>69</v>
      </c>
      <c r="Q632" s="11">
        <f t="shared" ca="1" si="81"/>
        <v>-19</v>
      </c>
      <c r="R632" s="11">
        <f t="shared" ca="1" si="81"/>
        <v>-84</v>
      </c>
      <c r="S632" s="11">
        <f t="shared" ca="1" si="81"/>
        <v>769</v>
      </c>
      <c r="T632" s="11">
        <f t="shared" ca="1" si="81"/>
        <v>27</v>
      </c>
      <c r="U632" s="11">
        <f ca="1">IF($B$9=1,AVERAGE(Tabla1[[#This Row],[OCT]:[DIC]]),IF($B$9=2,AVERAGE(Tabla1[[#This Row],[JUL]:[DIC]]),AVERAGE(Tabla1[[#This Row],[ENE]:[DIC]])))</f>
        <v>237.33333333333334</v>
      </c>
      <c r="V632" s="11">
        <f ca="1">+Tabla1[[#This Row],[PROMEDIO VENTA (UNDS)]]/30</f>
        <v>7.9111111111111114</v>
      </c>
      <c r="W632" s="11">
        <f ca="1">+Tabla1[[#This Row],[VENTA POR DÍA]]*Tabla1[[#This Row],[LEAD TIME (Días)]]</f>
        <v>221.51111111111112</v>
      </c>
      <c r="X632" s="11" t="str">
        <f>IF(Tabla1[[#This Row],[ABC]]="C","A PEDIDO","STOCK")</f>
        <v>STOCK</v>
      </c>
      <c r="Y632" s="11">
        <f ca="1">IF(Tabla1[[#This Row],[ABC]]="C",0,ROUNDUP(VLOOKUP(Tabla1[[#This Row],[ABC]],$F$11:$J$12,MATCH(Y$15,$F$10:$J$10,0),0)*Tabla1[[#This Row],[VENTA POR DÍA]],0))</f>
        <v>75</v>
      </c>
      <c r="Z632" s="11">
        <f ca="1">IF(Tabla1[[#This Row],[ABC]]="C",0,ROUNDUP(VLOOKUP(Tabla1[[#This Row],[ABC]],$F$11:$J$12,MATCH(Z$15,$F$10:$J$10,0),0)*Tabla1[[#This Row],[VENTA POR DÍA]],0))</f>
        <v>181</v>
      </c>
    </row>
    <row r="633" spans="2:26" x14ac:dyDescent="0.2">
      <c r="B633" s="2">
        <v>348494</v>
      </c>
      <c r="C633" s="2" t="s">
        <v>458</v>
      </c>
      <c r="D633" s="2" t="s">
        <v>45</v>
      </c>
      <c r="E633" s="3" t="s">
        <v>6</v>
      </c>
      <c r="F633" s="16">
        <f t="shared" ca="1" si="76"/>
        <v>12</v>
      </c>
      <c r="G633" s="17">
        <f t="shared" ca="1" si="77"/>
        <v>18</v>
      </c>
      <c r="H633" s="36" t="str">
        <f>IFERROR(VLOOKUP(Tabla1[[#This Row],[COD PRODUCTO]],Tabla13[#All],9,0),"C")</f>
        <v>A</v>
      </c>
      <c r="I633" s="11">
        <f t="shared" ca="1" si="81"/>
        <v>433</v>
      </c>
      <c r="J633" s="11">
        <f t="shared" ca="1" si="81"/>
        <v>412</v>
      </c>
      <c r="K633" s="11">
        <f t="shared" ca="1" si="81"/>
        <v>-83</v>
      </c>
      <c r="L633" s="11">
        <f t="shared" ca="1" si="81"/>
        <v>917</v>
      </c>
      <c r="M633" s="11">
        <f t="shared" ca="1" si="81"/>
        <v>833</v>
      </c>
      <c r="N633" s="11">
        <f t="shared" ca="1" si="81"/>
        <v>133</v>
      </c>
      <c r="O633" s="11">
        <f t="shared" ca="1" si="81"/>
        <v>-70</v>
      </c>
      <c r="P633" s="11">
        <f t="shared" ca="1" si="81"/>
        <v>115</v>
      </c>
      <c r="Q633" s="11">
        <f t="shared" ca="1" si="81"/>
        <v>341</v>
      </c>
      <c r="R633" s="11">
        <f t="shared" ca="1" si="81"/>
        <v>210</v>
      </c>
      <c r="S633" s="11">
        <f t="shared" ca="1" si="81"/>
        <v>28</v>
      </c>
      <c r="T633" s="11">
        <f t="shared" ca="1" si="81"/>
        <v>653</v>
      </c>
      <c r="U633" s="11">
        <f ca="1">IF($B$9=1,AVERAGE(Tabla1[[#This Row],[OCT]:[DIC]]),IF($B$9=2,AVERAGE(Tabla1[[#This Row],[JUL]:[DIC]]),AVERAGE(Tabla1[[#This Row],[ENE]:[DIC]])))</f>
        <v>297</v>
      </c>
      <c r="V633" s="11">
        <f ca="1">+Tabla1[[#This Row],[PROMEDIO VENTA (UNDS)]]/30</f>
        <v>9.9</v>
      </c>
      <c r="W633" s="11">
        <f ca="1">+Tabla1[[#This Row],[VENTA POR DÍA]]*Tabla1[[#This Row],[LEAD TIME (Días)]]</f>
        <v>178.20000000000002</v>
      </c>
      <c r="X633" s="11" t="str">
        <f>IF(Tabla1[[#This Row],[ABC]]="C","A PEDIDO","STOCK")</f>
        <v>STOCK</v>
      </c>
      <c r="Y633" s="11">
        <f ca="1">IF(Tabla1[[#This Row],[ABC]]="C",0,ROUNDUP(VLOOKUP(Tabla1[[#This Row],[ABC]],$F$11:$J$12,MATCH(Y$15,$F$10:$J$10,0),0)*Tabla1[[#This Row],[VENTA POR DÍA]],0))</f>
        <v>30</v>
      </c>
      <c r="Z633" s="11">
        <f ca="1">IF(Tabla1[[#This Row],[ABC]]="C",0,ROUNDUP(VLOOKUP(Tabla1[[#This Row],[ABC]],$F$11:$J$12,MATCH(Z$15,$F$10:$J$10,0),0)*Tabla1[[#This Row],[VENTA POR DÍA]],0))</f>
        <v>289</v>
      </c>
    </row>
    <row r="634" spans="2:26" x14ac:dyDescent="0.2">
      <c r="B634" s="2">
        <v>348495</v>
      </c>
      <c r="C634" s="2" t="s">
        <v>458</v>
      </c>
      <c r="D634" s="2" t="s">
        <v>45</v>
      </c>
      <c r="E634" s="3" t="s">
        <v>6</v>
      </c>
      <c r="F634" s="16">
        <f t="shared" ca="1" si="76"/>
        <v>6</v>
      </c>
      <c r="G634" s="17">
        <f t="shared" ca="1" si="77"/>
        <v>22</v>
      </c>
      <c r="H634" s="36" t="str">
        <f>IFERROR(VLOOKUP(Tabla1[[#This Row],[COD PRODUCTO]],Tabla13[#All],9,0),"C")</f>
        <v>B</v>
      </c>
      <c r="I634" s="11">
        <f t="shared" ca="1" si="81"/>
        <v>326</v>
      </c>
      <c r="J634" s="11">
        <f t="shared" ca="1" si="81"/>
        <v>303</v>
      </c>
      <c r="K634" s="11">
        <f t="shared" ca="1" si="81"/>
        <v>-88</v>
      </c>
      <c r="L634" s="11">
        <f t="shared" ca="1" si="81"/>
        <v>-11</v>
      </c>
      <c r="M634" s="11">
        <f t="shared" ca="1" si="81"/>
        <v>434</v>
      </c>
      <c r="N634" s="11">
        <f t="shared" ca="1" si="81"/>
        <v>356</v>
      </c>
      <c r="O634" s="11">
        <f t="shared" ca="1" si="81"/>
        <v>128</v>
      </c>
      <c r="P634" s="11">
        <f t="shared" ca="1" si="81"/>
        <v>-39</v>
      </c>
      <c r="Q634" s="11">
        <f t="shared" ca="1" si="81"/>
        <v>625</v>
      </c>
      <c r="R634" s="11">
        <f t="shared" ca="1" si="81"/>
        <v>153</v>
      </c>
      <c r="S634" s="11">
        <f t="shared" ca="1" si="81"/>
        <v>955</v>
      </c>
      <c r="T634" s="11">
        <f t="shared" ca="1" si="81"/>
        <v>289</v>
      </c>
      <c r="U634" s="11">
        <f ca="1">IF($B$9=1,AVERAGE(Tabla1[[#This Row],[OCT]:[DIC]]),IF($B$9=2,AVERAGE(Tabla1[[#This Row],[JUL]:[DIC]]),AVERAGE(Tabla1[[#This Row],[ENE]:[DIC]])))</f>
        <v>465.66666666666669</v>
      </c>
      <c r="V634" s="11">
        <f ca="1">+Tabla1[[#This Row],[PROMEDIO VENTA (UNDS)]]/30</f>
        <v>15.522222222222222</v>
      </c>
      <c r="W634" s="11">
        <f ca="1">+Tabla1[[#This Row],[VENTA POR DÍA]]*Tabla1[[#This Row],[LEAD TIME (Días)]]</f>
        <v>341.48888888888888</v>
      </c>
      <c r="X634" s="11" t="str">
        <f>IF(Tabla1[[#This Row],[ABC]]="C","A PEDIDO","STOCK")</f>
        <v>STOCK</v>
      </c>
      <c r="Y634" s="11">
        <f ca="1">IF(Tabla1[[#This Row],[ABC]]="C",0,ROUNDUP(VLOOKUP(Tabla1[[#This Row],[ABC]],$F$11:$J$12,MATCH(Y$15,$F$10:$J$10,0),0)*Tabla1[[#This Row],[VENTA POR DÍA]],0))</f>
        <v>146</v>
      </c>
      <c r="Z634" s="11">
        <f ca="1">IF(Tabla1[[#This Row],[ABC]]="C",0,ROUNDUP(VLOOKUP(Tabla1[[#This Row],[ABC]],$F$11:$J$12,MATCH(Z$15,$F$10:$J$10,0),0)*Tabla1[[#This Row],[VENTA POR DÍA]],0))</f>
        <v>354</v>
      </c>
    </row>
    <row r="635" spans="2:26" x14ac:dyDescent="0.2">
      <c r="B635" s="2">
        <v>348497</v>
      </c>
      <c r="C635" s="2" t="s">
        <v>459</v>
      </c>
      <c r="D635" s="2" t="s">
        <v>45</v>
      </c>
      <c r="E635" s="3" t="s">
        <v>6</v>
      </c>
      <c r="F635" s="16">
        <f t="shared" ca="1" si="76"/>
        <v>13</v>
      </c>
      <c r="G635" s="17">
        <f t="shared" ca="1" si="77"/>
        <v>17</v>
      </c>
      <c r="H635" s="36" t="str">
        <f>IFERROR(VLOOKUP(Tabla1[[#This Row],[COD PRODUCTO]],Tabla13[#All],9,0),"C")</f>
        <v>B</v>
      </c>
      <c r="I635" s="11">
        <f t="shared" ca="1" si="81"/>
        <v>304</v>
      </c>
      <c r="J635" s="11">
        <f t="shared" ca="1" si="81"/>
        <v>483</v>
      </c>
      <c r="K635" s="11">
        <f t="shared" ca="1" si="81"/>
        <v>878</v>
      </c>
      <c r="L635" s="11">
        <f t="shared" ca="1" si="81"/>
        <v>891</v>
      </c>
      <c r="M635" s="11">
        <f t="shared" ca="1" si="81"/>
        <v>934</v>
      </c>
      <c r="N635" s="11">
        <f t="shared" ca="1" si="81"/>
        <v>888</v>
      </c>
      <c r="O635" s="11">
        <f t="shared" ca="1" si="81"/>
        <v>863</v>
      </c>
      <c r="P635" s="11">
        <f t="shared" ca="1" si="81"/>
        <v>99</v>
      </c>
      <c r="Q635" s="11">
        <f t="shared" ca="1" si="81"/>
        <v>499</v>
      </c>
      <c r="R635" s="11">
        <f t="shared" ca="1" si="81"/>
        <v>546</v>
      </c>
      <c r="S635" s="11">
        <f t="shared" ca="1" si="81"/>
        <v>602</v>
      </c>
      <c r="T635" s="11">
        <f t="shared" ca="1" si="81"/>
        <v>758</v>
      </c>
      <c r="U635" s="11">
        <f ca="1">IF($B$9=1,AVERAGE(Tabla1[[#This Row],[OCT]:[DIC]]),IF($B$9=2,AVERAGE(Tabla1[[#This Row],[JUL]:[DIC]]),AVERAGE(Tabla1[[#This Row],[ENE]:[DIC]])))</f>
        <v>635.33333333333337</v>
      </c>
      <c r="V635" s="11">
        <f ca="1">+Tabla1[[#This Row],[PROMEDIO VENTA (UNDS)]]/30</f>
        <v>21.177777777777781</v>
      </c>
      <c r="W635" s="11">
        <f ca="1">+Tabla1[[#This Row],[VENTA POR DÍA]]*Tabla1[[#This Row],[LEAD TIME (Días)]]</f>
        <v>360.0222222222223</v>
      </c>
      <c r="X635" s="11" t="str">
        <f>IF(Tabla1[[#This Row],[ABC]]="C","A PEDIDO","STOCK")</f>
        <v>STOCK</v>
      </c>
      <c r="Y635" s="11">
        <f ca="1">IF(Tabla1[[#This Row],[ABC]]="C",0,ROUNDUP(VLOOKUP(Tabla1[[#This Row],[ABC]],$F$11:$J$12,MATCH(Y$15,$F$10:$J$10,0),0)*Tabla1[[#This Row],[VENTA POR DÍA]],0))</f>
        <v>199</v>
      </c>
      <c r="Z635" s="11">
        <f ca="1">IF(Tabla1[[#This Row],[ABC]]="C",0,ROUNDUP(VLOOKUP(Tabla1[[#This Row],[ABC]],$F$11:$J$12,MATCH(Z$15,$F$10:$J$10,0),0)*Tabla1[[#This Row],[VENTA POR DÍA]],0))</f>
        <v>483</v>
      </c>
    </row>
    <row r="636" spans="2:26" x14ac:dyDescent="0.2">
      <c r="B636" s="2">
        <v>348500</v>
      </c>
      <c r="C636" s="2" t="s">
        <v>461</v>
      </c>
      <c r="D636" s="2" t="s">
        <v>45</v>
      </c>
      <c r="E636" s="3" t="s">
        <v>6</v>
      </c>
      <c r="F636" s="16">
        <f t="shared" ca="1" si="76"/>
        <v>11</v>
      </c>
      <c r="G636" s="17">
        <f t="shared" ca="1" si="77"/>
        <v>14</v>
      </c>
      <c r="H636" s="36" t="str">
        <f>IFERROR(VLOOKUP(Tabla1[[#This Row],[COD PRODUCTO]],Tabla13[#All],9,0),"C")</f>
        <v>A</v>
      </c>
      <c r="I636" s="11">
        <f t="shared" ref="I636:T645" ca="1" si="82">RANDBETWEEN(-100,1000)</f>
        <v>604</v>
      </c>
      <c r="J636" s="11">
        <f t="shared" ca="1" si="82"/>
        <v>425</v>
      </c>
      <c r="K636" s="11">
        <f t="shared" ca="1" si="82"/>
        <v>567</v>
      </c>
      <c r="L636" s="11">
        <f t="shared" ca="1" si="82"/>
        <v>982</v>
      </c>
      <c r="M636" s="11">
        <f t="shared" ca="1" si="82"/>
        <v>351</v>
      </c>
      <c r="N636" s="11">
        <f t="shared" ca="1" si="82"/>
        <v>45</v>
      </c>
      <c r="O636" s="11">
        <f t="shared" ca="1" si="82"/>
        <v>243</v>
      </c>
      <c r="P636" s="11">
        <f t="shared" ca="1" si="82"/>
        <v>8</v>
      </c>
      <c r="Q636" s="11">
        <f t="shared" ca="1" si="82"/>
        <v>785</v>
      </c>
      <c r="R636" s="11">
        <f t="shared" ca="1" si="82"/>
        <v>310</v>
      </c>
      <c r="S636" s="11">
        <f t="shared" ca="1" si="82"/>
        <v>94</v>
      </c>
      <c r="T636" s="11">
        <f t="shared" ca="1" si="82"/>
        <v>702</v>
      </c>
      <c r="U636" s="11">
        <f ca="1">IF($B$9=1,AVERAGE(Tabla1[[#This Row],[OCT]:[DIC]]),IF($B$9=2,AVERAGE(Tabla1[[#This Row],[JUL]:[DIC]]),AVERAGE(Tabla1[[#This Row],[ENE]:[DIC]])))</f>
        <v>368.66666666666669</v>
      </c>
      <c r="V636" s="11">
        <f ca="1">+Tabla1[[#This Row],[PROMEDIO VENTA (UNDS)]]/30</f>
        <v>12.28888888888889</v>
      </c>
      <c r="W636" s="11">
        <f ca="1">+Tabla1[[#This Row],[VENTA POR DÍA]]*Tabla1[[#This Row],[LEAD TIME (Días)]]</f>
        <v>172.04444444444445</v>
      </c>
      <c r="X636" s="11" t="str">
        <f>IF(Tabla1[[#This Row],[ABC]]="C","A PEDIDO","STOCK")</f>
        <v>STOCK</v>
      </c>
      <c r="Y636" s="11">
        <f ca="1">IF(Tabla1[[#This Row],[ABC]]="C",0,ROUNDUP(VLOOKUP(Tabla1[[#This Row],[ABC]],$F$11:$J$12,MATCH(Y$15,$F$10:$J$10,0),0)*Tabla1[[#This Row],[VENTA POR DÍA]],0))</f>
        <v>37</v>
      </c>
      <c r="Z636" s="11">
        <f ca="1">IF(Tabla1[[#This Row],[ABC]]="C",0,ROUNDUP(VLOOKUP(Tabla1[[#This Row],[ABC]],$F$11:$J$12,MATCH(Z$15,$F$10:$J$10,0),0)*Tabla1[[#This Row],[VENTA POR DÍA]],0))</f>
        <v>359</v>
      </c>
    </row>
    <row r="637" spans="2:26" x14ac:dyDescent="0.2">
      <c r="B637" s="2">
        <v>348505</v>
      </c>
      <c r="C637" s="2" t="s">
        <v>462</v>
      </c>
      <c r="D637" s="2" t="s">
        <v>45</v>
      </c>
      <c r="E637" s="3" t="s">
        <v>6</v>
      </c>
      <c r="F637" s="16">
        <f t="shared" ca="1" si="76"/>
        <v>26</v>
      </c>
      <c r="G637" s="17">
        <f t="shared" ca="1" si="77"/>
        <v>25</v>
      </c>
      <c r="H637" s="36" t="str">
        <f>IFERROR(VLOOKUP(Tabla1[[#This Row],[COD PRODUCTO]],Tabla13[#All],9,0),"C")</f>
        <v>A</v>
      </c>
      <c r="I637" s="11">
        <f t="shared" ca="1" si="82"/>
        <v>711</v>
      </c>
      <c r="J637" s="11">
        <f t="shared" ca="1" si="82"/>
        <v>-60</v>
      </c>
      <c r="K637" s="11">
        <f t="shared" ca="1" si="82"/>
        <v>736</v>
      </c>
      <c r="L637" s="11">
        <f t="shared" ca="1" si="82"/>
        <v>969</v>
      </c>
      <c r="M637" s="11">
        <f t="shared" ca="1" si="82"/>
        <v>81</v>
      </c>
      <c r="N637" s="11">
        <f t="shared" ca="1" si="82"/>
        <v>251</v>
      </c>
      <c r="O637" s="11">
        <f t="shared" ca="1" si="82"/>
        <v>749</v>
      </c>
      <c r="P637" s="11">
        <f t="shared" ca="1" si="82"/>
        <v>67</v>
      </c>
      <c r="Q637" s="11">
        <f t="shared" ca="1" si="82"/>
        <v>757</v>
      </c>
      <c r="R637" s="11">
        <f t="shared" ca="1" si="82"/>
        <v>44</v>
      </c>
      <c r="S637" s="11">
        <f t="shared" ca="1" si="82"/>
        <v>615</v>
      </c>
      <c r="T637" s="11">
        <f t="shared" ca="1" si="82"/>
        <v>94</v>
      </c>
      <c r="U637" s="11">
        <f ca="1">IF($B$9=1,AVERAGE(Tabla1[[#This Row],[OCT]:[DIC]]),IF($B$9=2,AVERAGE(Tabla1[[#This Row],[JUL]:[DIC]]),AVERAGE(Tabla1[[#This Row],[ENE]:[DIC]])))</f>
        <v>251</v>
      </c>
      <c r="V637" s="11">
        <f ca="1">+Tabla1[[#This Row],[PROMEDIO VENTA (UNDS)]]/30</f>
        <v>8.3666666666666671</v>
      </c>
      <c r="W637" s="11">
        <f ca="1">+Tabla1[[#This Row],[VENTA POR DÍA]]*Tabla1[[#This Row],[LEAD TIME (Días)]]</f>
        <v>209.16666666666669</v>
      </c>
      <c r="X637" s="11" t="str">
        <f>IF(Tabla1[[#This Row],[ABC]]="C","A PEDIDO","STOCK")</f>
        <v>STOCK</v>
      </c>
      <c r="Y637" s="11">
        <f ca="1">IF(Tabla1[[#This Row],[ABC]]="C",0,ROUNDUP(VLOOKUP(Tabla1[[#This Row],[ABC]],$F$11:$J$12,MATCH(Y$15,$F$10:$J$10,0),0)*Tabla1[[#This Row],[VENTA POR DÍA]],0))</f>
        <v>25</v>
      </c>
      <c r="Z637" s="11">
        <f ca="1">IF(Tabla1[[#This Row],[ABC]]="C",0,ROUNDUP(VLOOKUP(Tabla1[[#This Row],[ABC]],$F$11:$J$12,MATCH(Z$15,$F$10:$J$10,0),0)*Tabla1[[#This Row],[VENTA POR DÍA]],0))</f>
        <v>245</v>
      </c>
    </row>
    <row r="638" spans="2:26" x14ac:dyDescent="0.2">
      <c r="B638" s="2">
        <v>348506</v>
      </c>
      <c r="C638" s="2" t="s">
        <v>463</v>
      </c>
      <c r="D638" s="2" t="s">
        <v>45</v>
      </c>
      <c r="E638" s="3" t="s">
        <v>6</v>
      </c>
      <c r="F638" s="16">
        <f t="shared" ca="1" si="76"/>
        <v>6</v>
      </c>
      <c r="G638" s="17">
        <f t="shared" ca="1" si="77"/>
        <v>6</v>
      </c>
      <c r="H638" s="36" t="str">
        <f>IFERROR(VLOOKUP(Tabla1[[#This Row],[COD PRODUCTO]],Tabla13[#All],9,0),"C")</f>
        <v>A</v>
      </c>
      <c r="I638" s="11">
        <f t="shared" ca="1" si="82"/>
        <v>340</v>
      </c>
      <c r="J638" s="11">
        <f t="shared" ca="1" si="82"/>
        <v>-47</v>
      </c>
      <c r="K638" s="11">
        <f t="shared" ca="1" si="82"/>
        <v>351</v>
      </c>
      <c r="L638" s="11">
        <f t="shared" ca="1" si="82"/>
        <v>735</v>
      </c>
      <c r="M638" s="11">
        <f t="shared" ca="1" si="82"/>
        <v>271</v>
      </c>
      <c r="N638" s="11">
        <f t="shared" ca="1" si="82"/>
        <v>620</v>
      </c>
      <c r="O638" s="11">
        <f t="shared" ca="1" si="82"/>
        <v>133</v>
      </c>
      <c r="P638" s="11">
        <f t="shared" ca="1" si="82"/>
        <v>66</v>
      </c>
      <c r="Q638" s="11">
        <f t="shared" ca="1" si="82"/>
        <v>613</v>
      </c>
      <c r="R638" s="11">
        <f t="shared" ca="1" si="82"/>
        <v>-24</v>
      </c>
      <c r="S638" s="11">
        <f t="shared" ca="1" si="82"/>
        <v>921</v>
      </c>
      <c r="T638" s="11">
        <f t="shared" ca="1" si="82"/>
        <v>-23</v>
      </c>
      <c r="U638" s="11">
        <f ca="1">IF($B$9=1,AVERAGE(Tabla1[[#This Row],[OCT]:[DIC]]),IF($B$9=2,AVERAGE(Tabla1[[#This Row],[JUL]:[DIC]]),AVERAGE(Tabla1[[#This Row],[ENE]:[DIC]])))</f>
        <v>291.33333333333331</v>
      </c>
      <c r="V638" s="11">
        <f ca="1">+Tabla1[[#This Row],[PROMEDIO VENTA (UNDS)]]/30</f>
        <v>9.7111111111111104</v>
      </c>
      <c r="W638" s="11">
        <f ca="1">+Tabla1[[#This Row],[VENTA POR DÍA]]*Tabla1[[#This Row],[LEAD TIME (Días)]]</f>
        <v>58.266666666666666</v>
      </c>
      <c r="X638" s="11" t="str">
        <f>IF(Tabla1[[#This Row],[ABC]]="C","A PEDIDO","STOCK")</f>
        <v>STOCK</v>
      </c>
      <c r="Y638" s="11">
        <f ca="1">IF(Tabla1[[#This Row],[ABC]]="C",0,ROUNDUP(VLOOKUP(Tabla1[[#This Row],[ABC]],$F$11:$J$12,MATCH(Y$15,$F$10:$J$10,0),0)*Tabla1[[#This Row],[VENTA POR DÍA]],0))</f>
        <v>29</v>
      </c>
      <c r="Z638" s="11">
        <f ca="1">IF(Tabla1[[#This Row],[ABC]]="C",0,ROUNDUP(VLOOKUP(Tabla1[[#This Row],[ABC]],$F$11:$J$12,MATCH(Z$15,$F$10:$J$10,0),0)*Tabla1[[#This Row],[VENTA POR DÍA]],0))</f>
        <v>284</v>
      </c>
    </row>
    <row r="639" spans="2:26" x14ac:dyDescent="0.2">
      <c r="B639" s="2">
        <v>348507</v>
      </c>
      <c r="C639" s="2" t="s">
        <v>453</v>
      </c>
      <c r="D639" s="2" t="s">
        <v>45</v>
      </c>
      <c r="E639" s="3" t="s">
        <v>6</v>
      </c>
      <c r="F639" s="16">
        <f t="shared" ca="1" si="76"/>
        <v>14</v>
      </c>
      <c r="G639" s="17">
        <f t="shared" ca="1" si="77"/>
        <v>21</v>
      </c>
      <c r="H639" s="36" t="str">
        <f>IFERROR(VLOOKUP(Tabla1[[#This Row],[COD PRODUCTO]],Tabla13[#All],9,0),"C")</f>
        <v>B</v>
      </c>
      <c r="I639" s="11">
        <f t="shared" ca="1" si="82"/>
        <v>601</v>
      </c>
      <c r="J639" s="11">
        <f t="shared" ca="1" si="82"/>
        <v>-40</v>
      </c>
      <c r="K639" s="11">
        <f t="shared" ca="1" si="82"/>
        <v>898</v>
      </c>
      <c r="L639" s="11">
        <f t="shared" ca="1" si="82"/>
        <v>-47</v>
      </c>
      <c r="M639" s="11">
        <f t="shared" ca="1" si="82"/>
        <v>-75</v>
      </c>
      <c r="N639" s="11">
        <f t="shared" ca="1" si="82"/>
        <v>422</v>
      </c>
      <c r="O639" s="11">
        <f t="shared" ca="1" si="82"/>
        <v>89</v>
      </c>
      <c r="P639" s="11">
        <f t="shared" ca="1" si="82"/>
        <v>382</v>
      </c>
      <c r="Q639" s="11">
        <f t="shared" ca="1" si="82"/>
        <v>677</v>
      </c>
      <c r="R639" s="11">
        <f t="shared" ca="1" si="82"/>
        <v>256</v>
      </c>
      <c r="S639" s="11">
        <f t="shared" ca="1" si="82"/>
        <v>354</v>
      </c>
      <c r="T639" s="11">
        <f t="shared" ca="1" si="82"/>
        <v>26</v>
      </c>
      <c r="U639" s="11">
        <f ca="1">IF($B$9=1,AVERAGE(Tabla1[[#This Row],[OCT]:[DIC]]),IF($B$9=2,AVERAGE(Tabla1[[#This Row],[JUL]:[DIC]]),AVERAGE(Tabla1[[#This Row],[ENE]:[DIC]])))</f>
        <v>212</v>
      </c>
      <c r="V639" s="11">
        <f ca="1">+Tabla1[[#This Row],[PROMEDIO VENTA (UNDS)]]/30</f>
        <v>7.0666666666666664</v>
      </c>
      <c r="W639" s="11">
        <f ca="1">+Tabla1[[#This Row],[VENTA POR DÍA]]*Tabla1[[#This Row],[LEAD TIME (Días)]]</f>
        <v>148.4</v>
      </c>
      <c r="X639" s="11" t="str">
        <f>IF(Tabla1[[#This Row],[ABC]]="C","A PEDIDO","STOCK")</f>
        <v>STOCK</v>
      </c>
      <c r="Y639" s="11">
        <f ca="1">IF(Tabla1[[#This Row],[ABC]]="C",0,ROUNDUP(VLOOKUP(Tabla1[[#This Row],[ABC]],$F$11:$J$12,MATCH(Y$15,$F$10:$J$10,0),0)*Tabla1[[#This Row],[VENTA POR DÍA]],0))</f>
        <v>67</v>
      </c>
      <c r="Z639" s="11">
        <f ca="1">IF(Tabla1[[#This Row],[ABC]]="C",0,ROUNDUP(VLOOKUP(Tabla1[[#This Row],[ABC]],$F$11:$J$12,MATCH(Z$15,$F$10:$J$10,0),0)*Tabla1[[#This Row],[VENTA POR DÍA]],0))</f>
        <v>161</v>
      </c>
    </row>
    <row r="640" spans="2:26" x14ac:dyDescent="0.2">
      <c r="B640" s="2">
        <v>348508</v>
      </c>
      <c r="C640" s="2" t="s">
        <v>290</v>
      </c>
      <c r="D640" s="2" t="s">
        <v>45</v>
      </c>
      <c r="E640" s="3" t="s">
        <v>6</v>
      </c>
      <c r="F640" s="16">
        <f t="shared" ca="1" si="76"/>
        <v>49</v>
      </c>
      <c r="G640" s="17">
        <f t="shared" ca="1" si="77"/>
        <v>5</v>
      </c>
      <c r="H640" s="36" t="str">
        <f>IFERROR(VLOOKUP(Tabla1[[#This Row],[COD PRODUCTO]],Tabla13[#All],9,0),"C")</f>
        <v>A</v>
      </c>
      <c r="I640" s="11">
        <f t="shared" ca="1" si="82"/>
        <v>932</v>
      </c>
      <c r="J640" s="11">
        <f t="shared" ca="1" si="82"/>
        <v>357</v>
      </c>
      <c r="K640" s="11">
        <f t="shared" ca="1" si="82"/>
        <v>63</v>
      </c>
      <c r="L640" s="11">
        <f t="shared" ca="1" si="82"/>
        <v>979</v>
      </c>
      <c r="M640" s="11">
        <f t="shared" ca="1" si="82"/>
        <v>635</v>
      </c>
      <c r="N640" s="11">
        <f t="shared" ca="1" si="82"/>
        <v>-78</v>
      </c>
      <c r="O640" s="11">
        <f t="shared" ca="1" si="82"/>
        <v>296</v>
      </c>
      <c r="P640" s="11">
        <f t="shared" ca="1" si="82"/>
        <v>258</v>
      </c>
      <c r="Q640" s="11">
        <f t="shared" ca="1" si="82"/>
        <v>669</v>
      </c>
      <c r="R640" s="11">
        <f t="shared" ca="1" si="82"/>
        <v>642</v>
      </c>
      <c r="S640" s="11">
        <f t="shared" ca="1" si="82"/>
        <v>451</v>
      </c>
      <c r="T640" s="11">
        <f t="shared" ca="1" si="82"/>
        <v>58</v>
      </c>
      <c r="U640" s="11">
        <f ca="1">IF($B$9=1,AVERAGE(Tabla1[[#This Row],[OCT]:[DIC]]),IF($B$9=2,AVERAGE(Tabla1[[#This Row],[JUL]:[DIC]]),AVERAGE(Tabla1[[#This Row],[ENE]:[DIC]])))</f>
        <v>383.66666666666669</v>
      </c>
      <c r="V640" s="11">
        <f ca="1">+Tabla1[[#This Row],[PROMEDIO VENTA (UNDS)]]/30</f>
        <v>12.78888888888889</v>
      </c>
      <c r="W640" s="11">
        <f ca="1">+Tabla1[[#This Row],[VENTA POR DÍA]]*Tabla1[[#This Row],[LEAD TIME (Días)]]</f>
        <v>63.94444444444445</v>
      </c>
      <c r="X640" s="11" t="str">
        <f>IF(Tabla1[[#This Row],[ABC]]="C","A PEDIDO","STOCK")</f>
        <v>STOCK</v>
      </c>
      <c r="Y640" s="11">
        <f ca="1">IF(Tabla1[[#This Row],[ABC]]="C",0,ROUNDUP(VLOOKUP(Tabla1[[#This Row],[ABC]],$F$11:$J$12,MATCH(Y$15,$F$10:$J$10,0),0)*Tabla1[[#This Row],[VENTA POR DÍA]],0))</f>
        <v>39</v>
      </c>
      <c r="Z640" s="11">
        <f ca="1">IF(Tabla1[[#This Row],[ABC]]="C",0,ROUNDUP(VLOOKUP(Tabla1[[#This Row],[ABC]],$F$11:$J$12,MATCH(Z$15,$F$10:$J$10,0),0)*Tabla1[[#This Row],[VENTA POR DÍA]],0))</f>
        <v>374</v>
      </c>
    </row>
    <row r="641" spans="2:26" x14ac:dyDescent="0.2">
      <c r="B641" s="2">
        <v>348527</v>
      </c>
      <c r="C641" s="2" t="s">
        <v>464</v>
      </c>
      <c r="D641" s="2" t="s">
        <v>45</v>
      </c>
      <c r="E641" s="3" t="s">
        <v>6</v>
      </c>
      <c r="F641" s="16">
        <f t="shared" ca="1" si="76"/>
        <v>44</v>
      </c>
      <c r="G641" s="17">
        <f t="shared" ca="1" si="77"/>
        <v>19</v>
      </c>
      <c r="H641" s="36" t="str">
        <f>IFERROR(VLOOKUP(Tabla1[[#This Row],[COD PRODUCTO]],Tabla13[#All],9,0),"C")</f>
        <v>C</v>
      </c>
      <c r="I641" s="11">
        <f t="shared" ca="1" si="82"/>
        <v>464</v>
      </c>
      <c r="J641" s="11">
        <f t="shared" ca="1" si="82"/>
        <v>214</v>
      </c>
      <c r="K641" s="11">
        <f t="shared" ca="1" si="82"/>
        <v>992</v>
      </c>
      <c r="L641" s="11">
        <f t="shared" ca="1" si="82"/>
        <v>864</v>
      </c>
      <c r="M641" s="11">
        <f t="shared" ca="1" si="82"/>
        <v>256</v>
      </c>
      <c r="N641" s="11">
        <f t="shared" ca="1" si="82"/>
        <v>212</v>
      </c>
      <c r="O641" s="11">
        <f t="shared" ca="1" si="82"/>
        <v>471</v>
      </c>
      <c r="P641" s="11">
        <f t="shared" ca="1" si="82"/>
        <v>187</v>
      </c>
      <c r="Q641" s="11">
        <f t="shared" ca="1" si="82"/>
        <v>225</v>
      </c>
      <c r="R641" s="11">
        <f t="shared" ca="1" si="82"/>
        <v>413</v>
      </c>
      <c r="S641" s="11">
        <f t="shared" ca="1" si="82"/>
        <v>946</v>
      </c>
      <c r="T641" s="11">
        <f t="shared" ca="1" si="82"/>
        <v>615</v>
      </c>
      <c r="U641" s="11">
        <f ca="1">IF($B$9=1,AVERAGE(Tabla1[[#This Row],[OCT]:[DIC]]),IF($B$9=2,AVERAGE(Tabla1[[#This Row],[JUL]:[DIC]]),AVERAGE(Tabla1[[#This Row],[ENE]:[DIC]])))</f>
        <v>658</v>
      </c>
      <c r="V641" s="11">
        <f ca="1">+Tabla1[[#This Row],[PROMEDIO VENTA (UNDS)]]/30</f>
        <v>21.933333333333334</v>
      </c>
      <c r="W641" s="11">
        <f ca="1">+Tabla1[[#This Row],[VENTA POR DÍA]]*Tabla1[[#This Row],[LEAD TIME (Días)]]</f>
        <v>416.73333333333335</v>
      </c>
      <c r="X641" s="11" t="str">
        <f>IF(Tabla1[[#This Row],[ABC]]="C","A PEDIDO","STOCK")</f>
        <v>A PEDIDO</v>
      </c>
      <c r="Y641" s="11">
        <f>IF(Tabla1[[#This Row],[ABC]]="C",0,ROUNDUP(VLOOKUP(Tabla1[[#This Row],[ABC]],$F$11:$J$12,MATCH(Y$15,$F$10:$J$10,0),0)*Tabla1[[#This Row],[VENTA POR DÍA]],0))</f>
        <v>0</v>
      </c>
      <c r="Z641" s="11">
        <f>IF(Tabla1[[#This Row],[ABC]]="C",0,ROUNDUP(VLOOKUP(Tabla1[[#This Row],[ABC]],$F$11:$J$12,MATCH(Z$15,$F$10:$J$10,0),0)*Tabla1[[#This Row],[VENTA POR DÍA]],0))</f>
        <v>0</v>
      </c>
    </row>
    <row r="642" spans="2:26" x14ac:dyDescent="0.2">
      <c r="B642" s="2">
        <v>348633</v>
      </c>
      <c r="C642" s="2" t="s">
        <v>134</v>
      </c>
      <c r="D642" s="2" t="s">
        <v>45</v>
      </c>
      <c r="E642" s="3" t="s">
        <v>6</v>
      </c>
      <c r="F642" s="16">
        <f t="shared" ca="1" si="76"/>
        <v>5</v>
      </c>
      <c r="G642" s="17">
        <f t="shared" ca="1" si="77"/>
        <v>25</v>
      </c>
      <c r="H642" s="36" t="str">
        <f>IFERROR(VLOOKUP(Tabla1[[#This Row],[COD PRODUCTO]],Tabla13[#All],9,0),"C")</f>
        <v>B</v>
      </c>
      <c r="I642" s="11">
        <f t="shared" ca="1" si="82"/>
        <v>7</v>
      </c>
      <c r="J642" s="11">
        <f t="shared" ca="1" si="82"/>
        <v>764</v>
      </c>
      <c r="K642" s="11">
        <f t="shared" ca="1" si="82"/>
        <v>106</v>
      </c>
      <c r="L642" s="11">
        <f t="shared" ca="1" si="82"/>
        <v>267</v>
      </c>
      <c r="M642" s="11">
        <f t="shared" ca="1" si="82"/>
        <v>190</v>
      </c>
      <c r="N642" s="11">
        <f t="shared" ca="1" si="82"/>
        <v>920</v>
      </c>
      <c r="O642" s="11">
        <f t="shared" ca="1" si="82"/>
        <v>591</v>
      </c>
      <c r="P642" s="11">
        <f t="shared" ca="1" si="82"/>
        <v>-53</v>
      </c>
      <c r="Q642" s="11">
        <f t="shared" ca="1" si="82"/>
        <v>987</v>
      </c>
      <c r="R642" s="11">
        <f t="shared" ca="1" si="82"/>
        <v>166</v>
      </c>
      <c r="S642" s="11">
        <f t="shared" ca="1" si="82"/>
        <v>813</v>
      </c>
      <c r="T642" s="11">
        <f t="shared" ca="1" si="82"/>
        <v>621</v>
      </c>
      <c r="U642" s="11">
        <f ca="1">IF($B$9=1,AVERAGE(Tabla1[[#This Row],[OCT]:[DIC]]),IF($B$9=2,AVERAGE(Tabla1[[#This Row],[JUL]:[DIC]]),AVERAGE(Tabla1[[#This Row],[ENE]:[DIC]])))</f>
        <v>533.33333333333337</v>
      </c>
      <c r="V642" s="11">
        <f ca="1">+Tabla1[[#This Row],[PROMEDIO VENTA (UNDS)]]/30</f>
        <v>17.777777777777779</v>
      </c>
      <c r="W642" s="11">
        <f ca="1">+Tabla1[[#This Row],[VENTA POR DÍA]]*Tabla1[[#This Row],[LEAD TIME (Días)]]</f>
        <v>444.44444444444446</v>
      </c>
      <c r="X642" s="11" t="str">
        <f>IF(Tabla1[[#This Row],[ABC]]="C","A PEDIDO","STOCK")</f>
        <v>STOCK</v>
      </c>
      <c r="Y642" s="11">
        <f ca="1">IF(Tabla1[[#This Row],[ABC]]="C",0,ROUNDUP(VLOOKUP(Tabla1[[#This Row],[ABC]],$F$11:$J$12,MATCH(Y$15,$F$10:$J$10,0),0)*Tabla1[[#This Row],[VENTA POR DÍA]],0))</f>
        <v>167</v>
      </c>
      <c r="Z642" s="11">
        <f ca="1">IF(Tabla1[[#This Row],[ABC]]="C",0,ROUNDUP(VLOOKUP(Tabla1[[#This Row],[ABC]],$F$11:$J$12,MATCH(Z$15,$F$10:$J$10,0),0)*Tabla1[[#This Row],[VENTA POR DÍA]],0))</f>
        <v>405</v>
      </c>
    </row>
    <row r="643" spans="2:26" x14ac:dyDescent="0.2">
      <c r="B643" s="2">
        <v>347592</v>
      </c>
      <c r="C643" s="2" t="s">
        <v>475</v>
      </c>
      <c r="D643" s="2" t="s">
        <v>45</v>
      </c>
      <c r="E643" s="3" t="s">
        <v>6</v>
      </c>
      <c r="F643" s="16">
        <f t="shared" ca="1" si="76"/>
        <v>15</v>
      </c>
      <c r="G643" s="17">
        <f t="shared" ca="1" si="77"/>
        <v>6</v>
      </c>
      <c r="H643" s="36" t="str">
        <f>IFERROR(VLOOKUP(Tabla1[[#This Row],[COD PRODUCTO]],Tabla13[#All],9,0),"C")</f>
        <v>C</v>
      </c>
      <c r="I643" s="11">
        <f t="shared" ca="1" si="82"/>
        <v>803</v>
      </c>
      <c r="J643" s="11">
        <f t="shared" ca="1" si="82"/>
        <v>902</v>
      </c>
      <c r="K643" s="11">
        <f t="shared" ca="1" si="82"/>
        <v>397</v>
      </c>
      <c r="L643" s="11">
        <f t="shared" ca="1" si="82"/>
        <v>219</v>
      </c>
      <c r="M643" s="11">
        <f t="shared" ca="1" si="82"/>
        <v>97</v>
      </c>
      <c r="N643" s="11">
        <f t="shared" ca="1" si="82"/>
        <v>909</v>
      </c>
      <c r="O643" s="11">
        <f t="shared" ca="1" si="82"/>
        <v>274</v>
      </c>
      <c r="P643" s="11">
        <f t="shared" ca="1" si="82"/>
        <v>-70</v>
      </c>
      <c r="Q643" s="11">
        <f t="shared" ca="1" si="82"/>
        <v>614</v>
      </c>
      <c r="R643" s="11">
        <f t="shared" ca="1" si="82"/>
        <v>278</v>
      </c>
      <c r="S643" s="11">
        <f t="shared" ca="1" si="82"/>
        <v>312</v>
      </c>
      <c r="T643" s="11">
        <f t="shared" ca="1" si="82"/>
        <v>519</v>
      </c>
      <c r="U643" s="11">
        <f ca="1">IF($B$9=1,AVERAGE(Tabla1[[#This Row],[OCT]:[DIC]]),IF($B$9=2,AVERAGE(Tabla1[[#This Row],[JUL]:[DIC]]),AVERAGE(Tabla1[[#This Row],[ENE]:[DIC]])))</f>
        <v>369.66666666666669</v>
      </c>
      <c r="V643" s="11">
        <f ca="1">+Tabla1[[#This Row],[PROMEDIO VENTA (UNDS)]]/30</f>
        <v>12.322222222222223</v>
      </c>
      <c r="W643" s="11">
        <f ca="1">+Tabla1[[#This Row],[VENTA POR DÍA]]*Tabla1[[#This Row],[LEAD TIME (Días)]]</f>
        <v>73.933333333333337</v>
      </c>
      <c r="X643" s="11" t="str">
        <f>IF(Tabla1[[#This Row],[ABC]]="C","A PEDIDO","STOCK")</f>
        <v>A PEDIDO</v>
      </c>
      <c r="Y643" s="11">
        <f>IF(Tabla1[[#This Row],[ABC]]="C",0,ROUNDUP(VLOOKUP(Tabla1[[#This Row],[ABC]],$F$11:$J$12,MATCH(Y$15,$F$10:$J$10,0),0)*Tabla1[[#This Row],[VENTA POR DÍA]],0))</f>
        <v>0</v>
      </c>
      <c r="Z643" s="11">
        <f>IF(Tabla1[[#This Row],[ABC]]="C",0,ROUNDUP(VLOOKUP(Tabla1[[#This Row],[ABC]],$F$11:$J$12,MATCH(Z$15,$F$10:$J$10,0),0)*Tabla1[[#This Row],[VENTA POR DÍA]],0))</f>
        <v>0</v>
      </c>
    </row>
    <row r="644" spans="2:26" x14ac:dyDescent="0.2">
      <c r="B644" s="2">
        <v>347595</v>
      </c>
      <c r="C644" s="2" t="s">
        <v>137</v>
      </c>
      <c r="D644" s="2" t="s">
        <v>45</v>
      </c>
      <c r="E644" s="3" t="s">
        <v>6</v>
      </c>
      <c r="F644" s="16">
        <f t="shared" ca="1" si="76"/>
        <v>6</v>
      </c>
      <c r="G644" s="17">
        <f t="shared" ca="1" si="77"/>
        <v>26</v>
      </c>
      <c r="H644" s="36" t="str">
        <f>IFERROR(VLOOKUP(Tabla1[[#This Row],[COD PRODUCTO]],Tabla13[#All],9,0),"C")</f>
        <v>A</v>
      </c>
      <c r="I644" s="11">
        <f t="shared" ca="1" si="82"/>
        <v>984</v>
      </c>
      <c r="J644" s="11">
        <f t="shared" ca="1" si="82"/>
        <v>972</v>
      </c>
      <c r="K644" s="11">
        <f t="shared" ca="1" si="82"/>
        <v>795</v>
      </c>
      <c r="L644" s="11">
        <f t="shared" ca="1" si="82"/>
        <v>513</v>
      </c>
      <c r="M644" s="11">
        <f t="shared" ca="1" si="82"/>
        <v>637</v>
      </c>
      <c r="N644" s="11">
        <f t="shared" ca="1" si="82"/>
        <v>680</v>
      </c>
      <c r="O644" s="11">
        <f t="shared" ca="1" si="82"/>
        <v>666</v>
      </c>
      <c r="P644" s="11">
        <f t="shared" ca="1" si="82"/>
        <v>460</v>
      </c>
      <c r="Q644" s="11">
        <f t="shared" ca="1" si="82"/>
        <v>249</v>
      </c>
      <c r="R644" s="11">
        <f t="shared" ca="1" si="82"/>
        <v>363</v>
      </c>
      <c r="S644" s="11">
        <f t="shared" ca="1" si="82"/>
        <v>780</v>
      </c>
      <c r="T644" s="11">
        <f t="shared" ca="1" si="82"/>
        <v>906</v>
      </c>
      <c r="U644" s="11">
        <f ca="1">IF($B$9=1,AVERAGE(Tabla1[[#This Row],[OCT]:[DIC]]),IF($B$9=2,AVERAGE(Tabla1[[#This Row],[JUL]:[DIC]]),AVERAGE(Tabla1[[#This Row],[ENE]:[DIC]])))</f>
        <v>683</v>
      </c>
      <c r="V644" s="11">
        <f ca="1">+Tabla1[[#This Row],[PROMEDIO VENTA (UNDS)]]/30</f>
        <v>22.766666666666666</v>
      </c>
      <c r="W644" s="11">
        <f ca="1">+Tabla1[[#This Row],[VENTA POR DÍA]]*Tabla1[[#This Row],[LEAD TIME (Días)]]</f>
        <v>591.93333333333328</v>
      </c>
      <c r="X644" s="11" t="str">
        <f>IF(Tabla1[[#This Row],[ABC]]="C","A PEDIDO","STOCK")</f>
        <v>STOCK</v>
      </c>
      <c r="Y644" s="11">
        <f ca="1">IF(Tabla1[[#This Row],[ABC]]="C",0,ROUNDUP(VLOOKUP(Tabla1[[#This Row],[ABC]],$F$11:$J$12,MATCH(Y$15,$F$10:$J$10,0),0)*Tabla1[[#This Row],[VENTA POR DÍA]],0))</f>
        <v>68</v>
      </c>
      <c r="Z644" s="11">
        <f ca="1">IF(Tabla1[[#This Row],[ABC]]="C",0,ROUNDUP(VLOOKUP(Tabla1[[#This Row],[ABC]],$F$11:$J$12,MATCH(Z$15,$F$10:$J$10,0),0)*Tabla1[[#This Row],[VENTA POR DÍA]],0))</f>
        <v>665</v>
      </c>
    </row>
    <row r="645" spans="2:26" x14ac:dyDescent="0.2">
      <c r="B645" s="2">
        <v>347733</v>
      </c>
      <c r="C645" s="2" t="s">
        <v>481</v>
      </c>
      <c r="D645" s="2" t="s">
        <v>45</v>
      </c>
      <c r="E645" s="3" t="s">
        <v>6</v>
      </c>
      <c r="F645" s="16">
        <f t="shared" ca="1" si="76"/>
        <v>41</v>
      </c>
      <c r="G645" s="17">
        <f t="shared" ca="1" si="77"/>
        <v>8</v>
      </c>
      <c r="H645" s="36" t="str">
        <f>IFERROR(VLOOKUP(Tabla1[[#This Row],[COD PRODUCTO]],Tabla13[#All],9,0),"C")</f>
        <v>C</v>
      </c>
      <c r="I645" s="11">
        <f t="shared" ca="1" si="82"/>
        <v>231</v>
      </c>
      <c r="J645" s="11">
        <f t="shared" ca="1" si="82"/>
        <v>639</v>
      </c>
      <c r="K645" s="11">
        <f t="shared" ca="1" si="82"/>
        <v>256</v>
      </c>
      <c r="L645" s="11">
        <f t="shared" ca="1" si="82"/>
        <v>569</v>
      </c>
      <c r="M645" s="11">
        <f t="shared" ca="1" si="82"/>
        <v>220</v>
      </c>
      <c r="N645" s="11">
        <f t="shared" ca="1" si="82"/>
        <v>447</v>
      </c>
      <c r="O645" s="11">
        <f t="shared" ca="1" si="82"/>
        <v>812</v>
      </c>
      <c r="P645" s="11">
        <f t="shared" ca="1" si="82"/>
        <v>190</v>
      </c>
      <c r="Q645" s="11">
        <f t="shared" ca="1" si="82"/>
        <v>469</v>
      </c>
      <c r="R645" s="11">
        <f t="shared" ca="1" si="82"/>
        <v>805</v>
      </c>
      <c r="S645" s="11">
        <f t="shared" ca="1" si="82"/>
        <v>976</v>
      </c>
      <c r="T645" s="11">
        <f t="shared" ca="1" si="82"/>
        <v>769</v>
      </c>
      <c r="U645" s="11">
        <f ca="1">IF($B$9=1,AVERAGE(Tabla1[[#This Row],[OCT]:[DIC]]),IF($B$9=2,AVERAGE(Tabla1[[#This Row],[JUL]:[DIC]]),AVERAGE(Tabla1[[#This Row],[ENE]:[DIC]])))</f>
        <v>850</v>
      </c>
      <c r="V645" s="11">
        <f ca="1">+Tabla1[[#This Row],[PROMEDIO VENTA (UNDS)]]/30</f>
        <v>28.333333333333332</v>
      </c>
      <c r="W645" s="11">
        <f ca="1">+Tabla1[[#This Row],[VENTA POR DÍA]]*Tabla1[[#This Row],[LEAD TIME (Días)]]</f>
        <v>226.66666666666666</v>
      </c>
      <c r="X645" s="11" t="str">
        <f>IF(Tabla1[[#This Row],[ABC]]="C","A PEDIDO","STOCK")</f>
        <v>A PEDIDO</v>
      </c>
      <c r="Y645" s="11">
        <f>IF(Tabla1[[#This Row],[ABC]]="C",0,ROUNDUP(VLOOKUP(Tabla1[[#This Row],[ABC]],$F$11:$J$12,MATCH(Y$15,$F$10:$J$10,0),0)*Tabla1[[#This Row],[VENTA POR DÍA]],0))</f>
        <v>0</v>
      </c>
      <c r="Z645" s="11">
        <f>IF(Tabla1[[#This Row],[ABC]]="C",0,ROUNDUP(VLOOKUP(Tabla1[[#This Row],[ABC]],$F$11:$J$12,MATCH(Z$15,$F$10:$J$10,0),0)*Tabla1[[#This Row],[VENTA POR DÍA]],0))</f>
        <v>0</v>
      </c>
    </row>
    <row r="646" spans="2:26" x14ac:dyDescent="0.2">
      <c r="B646" s="2">
        <v>353543</v>
      </c>
      <c r="C646" s="2" t="s">
        <v>486</v>
      </c>
      <c r="D646" s="2" t="s">
        <v>45</v>
      </c>
      <c r="E646" s="3" t="s">
        <v>6</v>
      </c>
      <c r="F646" s="16">
        <f t="shared" ca="1" si="76"/>
        <v>34</v>
      </c>
      <c r="G646" s="17">
        <f t="shared" ca="1" si="77"/>
        <v>11</v>
      </c>
      <c r="H646" s="36" t="str">
        <f>IFERROR(VLOOKUP(Tabla1[[#This Row],[COD PRODUCTO]],Tabla13[#All],9,0),"C")</f>
        <v>A</v>
      </c>
      <c r="I646" s="11">
        <f t="shared" ref="I646:T655" ca="1" si="83">RANDBETWEEN(-100,1000)</f>
        <v>57</v>
      </c>
      <c r="J646" s="11">
        <f t="shared" ca="1" si="83"/>
        <v>943</v>
      </c>
      <c r="K646" s="11">
        <f t="shared" ca="1" si="83"/>
        <v>-4</v>
      </c>
      <c r="L646" s="11">
        <f t="shared" ca="1" si="83"/>
        <v>158</v>
      </c>
      <c r="M646" s="11">
        <f t="shared" ca="1" si="83"/>
        <v>137</v>
      </c>
      <c r="N646" s="11">
        <f t="shared" ca="1" si="83"/>
        <v>118</v>
      </c>
      <c r="O646" s="11">
        <f t="shared" ca="1" si="83"/>
        <v>615</v>
      </c>
      <c r="P646" s="11">
        <f t="shared" ca="1" si="83"/>
        <v>183</v>
      </c>
      <c r="Q646" s="11">
        <f t="shared" ca="1" si="83"/>
        <v>952</v>
      </c>
      <c r="R646" s="11">
        <f t="shared" ca="1" si="83"/>
        <v>283</v>
      </c>
      <c r="S646" s="11">
        <f t="shared" ca="1" si="83"/>
        <v>636</v>
      </c>
      <c r="T646" s="11">
        <f t="shared" ca="1" si="83"/>
        <v>256</v>
      </c>
      <c r="U646" s="11">
        <f ca="1">IF($B$9=1,AVERAGE(Tabla1[[#This Row],[OCT]:[DIC]]),IF($B$9=2,AVERAGE(Tabla1[[#This Row],[JUL]:[DIC]]),AVERAGE(Tabla1[[#This Row],[ENE]:[DIC]])))</f>
        <v>391.66666666666669</v>
      </c>
      <c r="V646" s="11">
        <f ca="1">+Tabla1[[#This Row],[PROMEDIO VENTA (UNDS)]]/30</f>
        <v>13.055555555555555</v>
      </c>
      <c r="W646" s="11">
        <f ca="1">+Tabla1[[#This Row],[VENTA POR DÍA]]*Tabla1[[#This Row],[LEAD TIME (Días)]]</f>
        <v>143.61111111111111</v>
      </c>
      <c r="X646" s="11" t="str">
        <f>IF(Tabla1[[#This Row],[ABC]]="C","A PEDIDO","STOCK")</f>
        <v>STOCK</v>
      </c>
      <c r="Y646" s="11">
        <f ca="1">IF(Tabla1[[#This Row],[ABC]]="C",0,ROUNDUP(VLOOKUP(Tabla1[[#This Row],[ABC]],$F$11:$J$12,MATCH(Y$15,$F$10:$J$10,0),0)*Tabla1[[#This Row],[VENTA POR DÍA]],0))</f>
        <v>39</v>
      </c>
      <c r="Z646" s="11">
        <f ca="1">IF(Tabla1[[#This Row],[ABC]]="C",0,ROUNDUP(VLOOKUP(Tabla1[[#This Row],[ABC]],$F$11:$J$12,MATCH(Z$15,$F$10:$J$10,0),0)*Tabla1[[#This Row],[VENTA POR DÍA]],0))</f>
        <v>381</v>
      </c>
    </row>
    <row r="647" spans="2:26" x14ac:dyDescent="0.2">
      <c r="B647" s="2">
        <v>353545</v>
      </c>
      <c r="C647" s="2" t="s">
        <v>487</v>
      </c>
      <c r="D647" s="2" t="s">
        <v>45</v>
      </c>
      <c r="E647" s="3" t="s">
        <v>6</v>
      </c>
      <c r="F647" s="16">
        <f t="shared" ca="1" si="76"/>
        <v>13</v>
      </c>
      <c r="G647" s="17">
        <f t="shared" ca="1" si="77"/>
        <v>27</v>
      </c>
      <c r="H647" s="36" t="str">
        <f>IFERROR(VLOOKUP(Tabla1[[#This Row],[COD PRODUCTO]],Tabla13[#All],9,0),"C")</f>
        <v>C</v>
      </c>
      <c r="I647" s="11">
        <f t="shared" ca="1" si="83"/>
        <v>135</v>
      </c>
      <c r="J647" s="11">
        <f t="shared" ca="1" si="83"/>
        <v>564</v>
      </c>
      <c r="K647" s="11">
        <f t="shared" ca="1" si="83"/>
        <v>356</v>
      </c>
      <c r="L647" s="11">
        <f t="shared" ca="1" si="83"/>
        <v>803</v>
      </c>
      <c r="M647" s="11">
        <f t="shared" ca="1" si="83"/>
        <v>411</v>
      </c>
      <c r="N647" s="11">
        <f t="shared" ca="1" si="83"/>
        <v>646</v>
      </c>
      <c r="O647" s="11">
        <f t="shared" ca="1" si="83"/>
        <v>408</v>
      </c>
      <c r="P647" s="11">
        <f t="shared" ca="1" si="83"/>
        <v>164</v>
      </c>
      <c r="Q647" s="11">
        <f t="shared" ca="1" si="83"/>
        <v>207</v>
      </c>
      <c r="R647" s="11">
        <f t="shared" ca="1" si="83"/>
        <v>-96</v>
      </c>
      <c r="S647" s="11">
        <f t="shared" ca="1" si="83"/>
        <v>337</v>
      </c>
      <c r="T647" s="11">
        <f t="shared" ca="1" si="83"/>
        <v>38</v>
      </c>
      <c r="U647" s="11">
        <f ca="1">IF($B$9=1,AVERAGE(Tabla1[[#This Row],[OCT]:[DIC]]),IF($B$9=2,AVERAGE(Tabla1[[#This Row],[JUL]:[DIC]]),AVERAGE(Tabla1[[#This Row],[ENE]:[DIC]])))</f>
        <v>93</v>
      </c>
      <c r="V647" s="11">
        <f ca="1">+Tabla1[[#This Row],[PROMEDIO VENTA (UNDS)]]/30</f>
        <v>3.1</v>
      </c>
      <c r="W647" s="11">
        <f ca="1">+Tabla1[[#This Row],[VENTA POR DÍA]]*Tabla1[[#This Row],[LEAD TIME (Días)]]</f>
        <v>83.7</v>
      </c>
      <c r="X647" s="11" t="str">
        <f>IF(Tabla1[[#This Row],[ABC]]="C","A PEDIDO","STOCK")</f>
        <v>A PEDIDO</v>
      </c>
      <c r="Y647" s="11">
        <f>IF(Tabla1[[#This Row],[ABC]]="C",0,ROUNDUP(VLOOKUP(Tabla1[[#This Row],[ABC]],$F$11:$J$12,MATCH(Y$15,$F$10:$J$10,0),0)*Tabla1[[#This Row],[VENTA POR DÍA]],0))</f>
        <v>0</v>
      </c>
      <c r="Z647" s="11">
        <f>IF(Tabla1[[#This Row],[ABC]]="C",0,ROUNDUP(VLOOKUP(Tabla1[[#This Row],[ABC]],$F$11:$J$12,MATCH(Z$15,$F$10:$J$10,0),0)*Tabla1[[#This Row],[VENTA POR DÍA]],0))</f>
        <v>0</v>
      </c>
    </row>
    <row r="648" spans="2:26" x14ac:dyDescent="0.2">
      <c r="B648" s="2">
        <v>353546</v>
      </c>
      <c r="C648" s="2" t="s">
        <v>488</v>
      </c>
      <c r="D648" s="2" t="s">
        <v>45</v>
      </c>
      <c r="E648" s="3" t="s">
        <v>6</v>
      </c>
      <c r="F648" s="16">
        <f t="shared" ca="1" si="76"/>
        <v>6</v>
      </c>
      <c r="G648" s="17">
        <f t="shared" ca="1" si="77"/>
        <v>28</v>
      </c>
      <c r="H648" s="36" t="str">
        <f>IFERROR(VLOOKUP(Tabla1[[#This Row],[COD PRODUCTO]],Tabla13[#All],9,0),"C")</f>
        <v>C</v>
      </c>
      <c r="I648" s="11">
        <f t="shared" ca="1" si="83"/>
        <v>416</v>
      </c>
      <c r="J648" s="11">
        <f t="shared" ca="1" si="83"/>
        <v>603</v>
      </c>
      <c r="K648" s="11">
        <f t="shared" ca="1" si="83"/>
        <v>141</v>
      </c>
      <c r="L648" s="11">
        <f t="shared" ca="1" si="83"/>
        <v>726</v>
      </c>
      <c r="M648" s="11">
        <f t="shared" ca="1" si="83"/>
        <v>452</v>
      </c>
      <c r="N648" s="11">
        <f t="shared" ca="1" si="83"/>
        <v>499</v>
      </c>
      <c r="O648" s="11">
        <f t="shared" ca="1" si="83"/>
        <v>748</v>
      </c>
      <c r="P648" s="11">
        <f t="shared" ca="1" si="83"/>
        <v>322</v>
      </c>
      <c r="Q648" s="11">
        <f t="shared" ca="1" si="83"/>
        <v>253</v>
      </c>
      <c r="R648" s="11">
        <f t="shared" ca="1" si="83"/>
        <v>496</v>
      </c>
      <c r="S648" s="11">
        <f t="shared" ca="1" si="83"/>
        <v>100</v>
      </c>
      <c r="T648" s="11">
        <f t="shared" ca="1" si="83"/>
        <v>755</v>
      </c>
      <c r="U648" s="11">
        <f ca="1">IF($B$9=1,AVERAGE(Tabla1[[#This Row],[OCT]:[DIC]]),IF($B$9=2,AVERAGE(Tabla1[[#This Row],[JUL]:[DIC]]),AVERAGE(Tabla1[[#This Row],[ENE]:[DIC]])))</f>
        <v>450.33333333333331</v>
      </c>
      <c r="V648" s="11">
        <f ca="1">+Tabla1[[#This Row],[PROMEDIO VENTA (UNDS)]]/30</f>
        <v>15.011111111111111</v>
      </c>
      <c r="W648" s="11">
        <f ca="1">+Tabla1[[#This Row],[VENTA POR DÍA]]*Tabla1[[#This Row],[LEAD TIME (Días)]]</f>
        <v>420.31111111111113</v>
      </c>
      <c r="X648" s="11" t="str">
        <f>IF(Tabla1[[#This Row],[ABC]]="C","A PEDIDO","STOCK")</f>
        <v>A PEDIDO</v>
      </c>
      <c r="Y648" s="11">
        <f>IF(Tabla1[[#This Row],[ABC]]="C",0,ROUNDUP(VLOOKUP(Tabla1[[#This Row],[ABC]],$F$11:$J$12,MATCH(Y$15,$F$10:$J$10,0),0)*Tabla1[[#This Row],[VENTA POR DÍA]],0))</f>
        <v>0</v>
      </c>
      <c r="Z648" s="11">
        <f>IF(Tabla1[[#This Row],[ABC]]="C",0,ROUNDUP(VLOOKUP(Tabla1[[#This Row],[ABC]],$F$11:$J$12,MATCH(Z$15,$F$10:$J$10,0),0)*Tabla1[[#This Row],[VENTA POR DÍA]],0))</f>
        <v>0</v>
      </c>
    </row>
    <row r="649" spans="2:26" x14ac:dyDescent="0.2">
      <c r="B649" s="2">
        <v>347657</v>
      </c>
      <c r="C649" s="2" t="s">
        <v>201</v>
      </c>
      <c r="D649" s="2" t="s">
        <v>45</v>
      </c>
      <c r="E649" s="3" t="s">
        <v>6</v>
      </c>
      <c r="F649" s="16">
        <f t="shared" ca="1" si="76"/>
        <v>27</v>
      </c>
      <c r="G649" s="17">
        <f t="shared" ca="1" si="77"/>
        <v>25</v>
      </c>
      <c r="H649" s="36" t="str">
        <f>IFERROR(VLOOKUP(Tabla1[[#This Row],[COD PRODUCTO]],Tabla13[#All],9,0),"C")</f>
        <v>C</v>
      </c>
      <c r="I649" s="11">
        <f t="shared" ca="1" si="83"/>
        <v>965</v>
      </c>
      <c r="J649" s="11">
        <f t="shared" ca="1" si="83"/>
        <v>990</v>
      </c>
      <c r="K649" s="11">
        <f t="shared" ca="1" si="83"/>
        <v>838</v>
      </c>
      <c r="L649" s="11">
        <f t="shared" ca="1" si="83"/>
        <v>-34</v>
      </c>
      <c r="M649" s="11">
        <f t="shared" ca="1" si="83"/>
        <v>91</v>
      </c>
      <c r="N649" s="11">
        <f t="shared" ca="1" si="83"/>
        <v>782</v>
      </c>
      <c r="O649" s="11">
        <f t="shared" ca="1" si="83"/>
        <v>914</v>
      </c>
      <c r="P649" s="11">
        <f t="shared" ca="1" si="83"/>
        <v>528</v>
      </c>
      <c r="Q649" s="11">
        <f t="shared" ca="1" si="83"/>
        <v>255</v>
      </c>
      <c r="R649" s="11">
        <f t="shared" ca="1" si="83"/>
        <v>255</v>
      </c>
      <c r="S649" s="11">
        <f t="shared" ca="1" si="83"/>
        <v>124</v>
      </c>
      <c r="T649" s="11">
        <f t="shared" ca="1" si="83"/>
        <v>980</v>
      </c>
      <c r="U649" s="11">
        <f ca="1">IF($B$9=1,AVERAGE(Tabla1[[#This Row],[OCT]:[DIC]]),IF($B$9=2,AVERAGE(Tabla1[[#This Row],[JUL]:[DIC]]),AVERAGE(Tabla1[[#This Row],[ENE]:[DIC]])))</f>
        <v>453</v>
      </c>
      <c r="V649" s="11">
        <f ca="1">+Tabla1[[#This Row],[PROMEDIO VENTA (UNDS)]]/30</f>
        <v>15.1</v>
      </c>
      <c r="W649" s="11">
        <f ca="1">+Tabla1[[#This Row],[VENTA POR DÍA]]*Tabla1[[#This Row],[LEAD TIME (Días)]]</f>
        <v>377.5</v>
      </c>
      <c r="X649" s="11" t="str">
        <f>IF(Tabla1[[#This Row],[ABC]]="C","A PEDIDO","STOCK")</f>
        <v>A PEDIDO</v>
      </c>
      <c r="Y649" s="11">
        <f>IF(Tabla1[[#This Row],[ABC]]="C",0,ROUNDUP(VLOOKUP(Tabla1[[#This Row],[ABC]],$F$11:$J$12,MATCH(Y$15,$F$10:$J$10,0),0)*Tabla1[[#This Row],[VENTA POR DÍA]],0))</f>
        <v>0</v>
      </c>
      <c r="Z649" s="11">
        <f>IF(Tabla1[[#This Row],[ABC]]="C",0,ROUNDUP(VLOOKUP(Tabla1[[#This Row],[ABC]],$F$11:$J$12,MATCH(Z$15,$F$10:$J$10,0),0)*Tabla1[[#This Row],[VENTA POR DÍA]],0))</f>
        <v>0</v>
      </c>
    </row>
    <row r="650" spans="2:26" x14ac:dyDescent="0.2">
      <c r="B650" s="2">
        <v>347663</v>
      </c>
      <c r="C650" s="2" t="s">
        <v>489</v>
      </c>
      <c r="D650" s="2" t="s">
        <v>45</v>
      </c>
      <c r="E650" s="3" t="s">
        <v>6</v>
      </c>
      <c r="F650" s="16">
        <f t="shared" ca="1" si="76"/>
        <v>40</v>
      </c>
      <c r="G650" s="17">
        <f t="shared" ca="1" si="77"/>
        <v>22</v>
      </c>
      <c r="H650" s="36" t="str">
        <f>IFERROR(VLOOKUP(Tabla1[[#This Row],[COD PRODUCTO]],Tabla13[#All],9,0),"C")</f>
        <v>C</v>
      </c>
      <c r="I650" s="11">
        <f t="shared" ca="1" si="83"/>
        <v>484</v>
      </c>
      <c r="J650" s="11">
        <f t="shared" ca="1" si="83"/>
        <v>237</v>
      </c>
      <c r="K650" s="11">
        <f t="shared" ca="1" si="83"/>
        <v>177</v>
      </c>
      <c r="L650" s="11">
        <f t="shared" ca="1" si="83"/>
        <v>281</v>
      </c>
      <c r="M650" s="11">
        <f t="shared" ca="1" si="83"/>
        <v>141</v>
      </c>
      <c r="N650" s="11">
        <f t="shared" ca="1" si="83"/>
        <v>348</v>
      </c>
      <c r="O650" s="11">
        <f t="shared" ca="1" si="83"/>
        <v>-33</v>
      </c>
      <c r="P650" s="11">
        <f t="shared" ca="1" si="83"/>
        <v>125</v>
      </c>
      <c r="Q650" s="11">
        <f t="shared" ca="1" si="83"/>
        <v>977</v>
      </c>
      <c r="R650" s="11">
        <f t="shared" ca="1" si="83"/>
        <v>601</v>
      </c>
      <c r="S650" s="11">
        <f t="shared" ca="1" si="83"/>
        <v>915</v>
      </c>
      <c r="T650" s="11">
        <f t="shared" ca="1" si="83"/>
        <v>224</v>
      </c>
      <c r="U650" s="11">
        <f ca="1">IF($B$9=1,AVERAGE(Tabla1[[#This Row],[OCT]:[DIC]]),IF($B$9=2,AVERAGE(Tabla1[[#This Row],[JUL]:[DIC]]),AVERAGE(Tabla1[[#This Row],[ENE]:[DIC]])))</f>
        <v>580</v>
      </c>
      <c r="V650" s="11">
        <f ca="1">+Tabla1[[#This Row],[PROMEDIO VENTA (UNDS)]]/30</f>
        <v>19.333333333333332</v>
      </c>
      <c r="W650" s="11">
        <f ca="1">+Tabla1[[#This Row],[VENTA POR DÍA]]*Tabla1[[#This Row],[LEAD TIME (Días)]]</f>
        <v>425.33333333333331</v>
      </c>
      <c r="X650" s="11" t="str">
        <f>IF(Tabla1[[#This Row],[ABC]]="C","A PEDIDO","STOCK")</f>
        <v>A PEDIDO</v>
      </c>
      <c r="Y650" s="11">
        <f>IF(Tabla1[[#This Row],[ABC]]="C",0,ROUNDUP(VLOOKUP(Tabla1[[#This Row],[ABC]],$F$11:$J$12,MATCH(Y$15,$F$10:$J$10,0),0)*Tabla1[[#This Row],[VENTA POR DÍA]],0))</f>
        <v>0</v>
      </c>
      <c r="Z650" s="11">
        <f>IF(Tabla1[[#This Row],[ABC]]="C",0,ROUNDUP(VLOOKUP(Tabla1[[#This Row],[ABC]],$F$11:$J$12,MATCH(Z$15,$F$10:$J$10,0),0)*Tabla1[[#This Row],[VENTA POR DÍA]],0))</f>
        <v>0</v>
      </c>
    </row>
    <row r="651" spans="2:26" x14ac:dyDescent="0.2">
      <c r="B651" s="2">
        <v>364330</v>
      </c>
      <c r="C651" s="2" t="s">
        <v>490</v>
      </c>
      <c r="D651" s="2" t="s">
        <v>45</v>
      </c>
      <c r="E651" s="3" t="s">
        <v>6</v>
      </c>
      <c r="F651" s="16">
        <f t="shared" ca="1" si="76"/>
        <v>35</v>
      </c>
      <c r="G651" s="17">
        <f t="shared" ca="1" si="77"/>
        <v>15</v>
      </c>
      <c r="H651" s="36" t="str">
        <f>IFERROR(VLOOKUP(Tabla1[[#This Row],[COD PRODUCTO]],Tabla13[#All],9,0),"C")</f>
        <v>A</v>
      </c>
      <c r="I651" s="11">
        <f t="shared" ca="1" si="83"/>
        <v>914</v>
      </c>
      <c r="J651" s="11">
        <f t="shared" ca="1" si="83"/>
        <v>783</v>
      </c>
      <c r="K651" s="11">
        <f t="shared" ca="1" si="83"/>
        <v>218</v>
      </c>
      <c r="L651" s="11">
        <f t="shared" ca="1" si="83"/>
        <v>861</v>
      </c>
      <c r="M651" s="11">
        <f t="shared" ca="1" si="83"/>
        <v>285</v>
      </c>
      <c r="N651" s="11">
        <f t="shared" ca="1" si="83"/>
        <v>595</v>
      </c>
      <c r="O651" s="11">
        <f t="shared" ca="1" si="83"/>
        <v>256</v>
      </c>
      <c r="P651" s="11">
        <f t="shared" ca="1" si="83"/>
        <v>528</v>
      </c>
      <c r="Q651" s="11">
        <f t="shared" ca="1" si="83"/>
        <v>944</v>
      </c>
      <c r="R651" s="11">
        <f t="shared" ca="1" si="83"/>
        <v>837</v>
      </c>
      <c r="S651" s="11">
        <f t="shared" ca="1" si="83"/>
        <v>800</v>
      </c>
      <c r="T651" s="11">
        <f t="shared" ca="1" si="83"/>
        <v>819</v>
      </c>
      <c r="U651" s="11">
        <f ca="1">IF($B$9=1,AVERAGE(Tabla1[[#This Row],[OCT]:[DIC]]),IF($B$9=2,AVERAGE(Tabla1[[#This Row],[JUL]:[DIC]]),AVERAGE(Tabla1[[#This Row],[ENE]:[DIC]])))</f>
        <v>818.66666666666663</v>
      </c>
      <c r="V651" s="11">
        <f ca="1">+Tabla1[[#This Row],[PROMEDIO VENTA (UNDS)]]/30</f>
        <v>27.288888888888888</v>
      </c>
      <c r="W651" s="11">
        <f ca="1">+Tabla1[[#This Row],[VENTA POR DÍA]]*Tabla1[[#This Row],[LEAD TIME (Días)]]</f>
        <v>409.33333333333331</v>
      </c>
      <c r="X651" s="11" t="str">
        <f>IF(Tabla1[[#This Row],[ABC]]="C","A PEDIDO","STOCK")</f>
        <v>STOCK</v>
      </c>
      <c r="Y651" s="11">
        <f ca="1">IF(Tabla1[[#This Row],[ABC]]="C",0,ROUNDUP(VLOOKUP(Tabla1[[#This Row],[ABC]],$F$11:$J$12,MATCH(Y$15,$F$10:$J$10,0),0)*Tabla1[[#This Row],[VENTA POR DÍA]],0))</f>
        <v>82</v>
      </c>
      <c r="Z651" s="11">
        <f ca="1">IF(Tabla1[[#This Row],[ABC]]="C",0,ROUNDUP(VLOOKUP(Tabla1[[#This Row],[ABC]],$F$11:$J$12,MATCH(Z$15,$F$10:$J$10,0),0)*Tabla1[[#This Row],[VENTA POR DÍA]],0))</f>
        <v>797</v>
      </c>
    </row>
    <row r="652" spans="2:26" x14ac:dyDescent="0.2">
      <c r="B652" s="2">
        <v>364373</v>
      </c>
      <c r="C652" s="2" t="s">
        <v>491</v>
      </c>
      <c r="D652" s="2" t="s">
        <v>45</v>
      </c>
      <c r="E652" s="3" t="s">
        <v>6</v>
      </c>
      <c r="F652" s="16">
        <f t="shared" ca="1" si="76"/>
        <v>14</v>
      </c>
      <c r="G652" s="17">
        <f t="shared" ca="1" si="77"/>
        <v>12</v>
      </c>
      <c r="H652" s="36" t="str">
        <f>IFERROR(VLOOKUP(Tabla1[[#This Row],[COD PRODUCTO]],Tabla13[#All],9,0),"C")</f>
        <v>B</v>
      </c>
      <c r="I652" s="11">
        <f t="shared" ca="1" si="83"/>
        <v>301</v>
      </c>
      <c r="J652" s="11">
        <f t="shared" ca="1" si="83"/>
        <v>320</v>
      </c>
      <c r="K652" s="11">
        <f t="shared" ca="1" si="83"/>
        <v>829</v>
      </c>
      <c r="L652" s="11">
        <f t="shared" ca="1" si="83"/>
        <v>535</v>
      </c>
      <c r="M652" s="11">
        <f t="shared" ca="1" si="83"/>
        <v>820</v>
      </c>
      <c r="N652" s="11">
        <f t="shared" ca="1" si="83"/>
        <v>230</v>
      </c>
      <c r="O652" s="11">
        <f t="shared" ca="1" si="83"/>
        <v>223</v>
      </c>
      <c r="P652" s="11">
        <f t="shared" ca="1" si="83"/>
        <v>374</v>
      </c>
      <c r="Q652" s="11">
        <f t="shared" ca="1" si="83"/>
        <v>375</v>
      </c>
      <c r="R652" s="11">
        <f t="shared" ca="1" si="83"/>
        <v>213</v>
      </c>
      <c r="S652" s="11">
        <f t="shared" ca="1" si="83"/>
        <v>260</v>
      </c>
      <c r="T652" s="11">
        <f t="shared" ca="1" si="83"/>
        <v>636</v>
      </c>
      <c r="U652" s="11">
        <f ca="1">IF($B$9=1,AVERAGE(Tabla1[[#This Row],[OCT]:[DIC]]),IF($B$9=2,AVERAGE(Tabla1[[#This Row],[JUL]:[DIC]]),AVERAGE(Tabla1[[#This Row],[ENE]:[DIC]])))</f>
        <v>369.66666666666669</v>
      </c>
      <c r="V652" s="11">
        <f ca="1">+Tabla1[[#This Row],[PROMEDIO VENTA (UNDS)]]/30</f>
        <v>12.322222222222223</v>
      </c>
      <c r="W652" s="11">
        <f ca="1">+Tabla1[[#This Row],[VENTA POR DÍA]]*Tabla1[[#This Row],[LEAD TIME (Días)]]</f>
        <v>147.86666666666667</v>
      </c>
      <c r="X652" s="11" t="str">
        <f>IF(Tabla1[[#This Row],[ABC]]="C","A PEDIDO","STOCK")</f>
        <v>STOCK</v>
      </c>
      <c r="Y652" s="11">
        <f ca="1">IF(Tabla1[[#This Row],[ABC]]="C",0,ROUNDUP(VLOOKUP(Tabla1[[#This Row],[ABC]],$F$11:$J$12,MATCH(Y$15,$F$10:$J$10,0),0)*Tabla1[[#This Row],[VENTA POR DÍA]],0))</f>
        <v>116</v>
      </c>
      <c r="Z652" s="11">
        <f ca="1">IF(Tabla1[[#This Row],[ABC]]="C",0,ROUNDUP(VLOOKUP(Tabla1[[#This Row],[ABC]],$F$11:$J$12,MATCH(Z$15,$F$10:$J$10,0),0)*Tabla1[[#This Row],[VENTA POR DÍA]],0))</f>
        <v>281</v>
      </c>
    </row>
    <row r="653" spans="2:26" x14ac:dyDescent="0.2">
      <c r="B653" s="2">
        <v>347590</v>
      </c>
      <c r="C653" s="2" t="s">
        <v>493</v>
      </c>
      <c r="D653" s="2" t="s">
        <v>45</v>
      </c>
      <c r="E653" s="3" t="s">
        <v>6</v>
      </c>
      <c r="F653" s="16">
        <f t="shared" ca="1" si="76"/>
        <v>21</v>
      </c>
      <c r="G653" s="17">
        <f t="shared" ca="1" si="77"/>
        <v>24</v>
      </c>
      <c r="H653" s="36" t="str">
        <f>IFERROR(VLOOKUP(Tabla1[[#This Row],[COD PRODUCTO]],Tabla13[#All],9,0),"C")</f>
        <v>C</v>
      </c>
      <c r="I653" s="11">
        <f t="shared" ca="1" si="83"/>
        <v>823</v>
      </c>
      <c r="J653" s="11">
        <f t="shared" ca="1" si="83"/>
        <v>75</v>
      </c>
      <c r="K653" s="11">
        <f t="shared" ca="1" si="83"/>
        <v>397</v>
      </c>
      <c r="L653" s="11">
        <f t="shared" ca="1" si="83"/>
        <v>573</v>
      </c>
      <c r="M653" s="11">
        <f t="shared" ca="1" si="83"/>
        <v>159</v>
      </c>
      <c r="N653" s="11">
        <f t="shared" ca="1" si="83"/>
        <v>420</v>
      </c>
      <c r="O653" s="11">
        <f t="shared" ca="1" si="83"/>
        <v>661</v>
      </c>
      <c r="P653" s="11">
        <f t="shared" ca="1" si="83"/>
        <v>715</v>
      </c>
      <c r="Q653" s="11">
        <f t="shared" ca="1" si="83"/>
        <v>320</v>
      </c>
      <c r="R653" s="11">
        <f t="shared" ca="1" si="83"/>
        <v>658</v>
      </c>
      <c r="S653" s="11">
        <f t="shared" ca="1" si="83"/>
        <v>476</v>
      </c>
      <c r="T653" s="11">
        <f t="shared" ca="1" si="83"/>
        <v>491</v>
      </c>
      <c r="U653" s="11">
        <f ca="1">IF($B$9=1,AVERAGE(Tabla1[[#This Row],[OCT]:[DIC]]),IF($B$9=2,AVERAGE(Tabla1[[#This Row],[JUL]:[DIC]]),AVERAGE(Tabla1[[#This Row],[ENE]:[DIC]])))</f>
        <v>541.66666666666663</v>
      </c>
      <c r="V653" s="11">
        <f ca="1">+Tabla1[[#This Row],[PROMEDIO VENTA (UNDS)]]/30</f>
        <v>18.055555555555554</v>
      </c>
      <c r="W653" s="11">
        <f ca="1">+Tabla1[[#This Row],[VENTA POR DÍA]]*Tabla1[[#This Row],[LEAD TIME (Días)]]</f>
        <v>433.33333333333326</v>
      </c>
      <c r="X653" s="11" t="str">
        <f>IF(Tabla1[[#This Row],[ABC]]="C","A PEDIDO","STOCK")</f>
        <v>A PEDIDO</v>
      </c>
      <c r="Y653" s="11">
        <f>IF(Tabla1[[#This Row],[ABC]]="C",0,ROUNDUP(VLOOKUP(Tabla1[[#This Row],[ABC]],$F$11:$J$12,MATCH(Y$15,$F$10:$J$10,0),0)*Tabla1[[#This Row],[VENTA POR DÍA]],0))</f>
        <v>0</v>
      </c>
      <c r="Z653" s="11">
        <f>IF(Tabla1[[#This Row],[ABC]]="C",0,ROUNDUP(VLOOKUP(Tabla1[[#This Row],[ABC]],$F$11:$J$12,MATCH(Z$15,$F$10:$J$10,0),0)*Tabla1[[#This Row],[VENTA POR DÍA]],0))</f>
        <v>0</v>
      </c>
    </row>
    <row r="654" spans="2:26" x14ac:dyDescent="0.2">
      <c r="B654" s="2">
        <v>347730</v>
      </c>
      <c r="C654" s="2" t="s">
        <v>494</v>
      </c>
      <c r="D654" s="2" t="s">
        <v>45</v>
      </c>
      <c r="E654" s="3" t="s">
        <v>6</v>
      </c>
      <c r="F654" s="16">
        <f t="shared" ca="1" si="76"/>
        <v>49</v>
      </c>
      <c r="G654" s="17">
        <f t="shared" ca="1" si="77"/>
        <v>14</v>
      </c>
      <c r="H654" s="36" t="str">
        <f>IFERROR(VLOOKUP(Tabla1[[#This Row],[COD PRODUCTO]],Tabla13[#All],9,0),"C")</f>
        <v>C</v>
      </c>
      <c r="I654" s="11">
        <f t="shared" ca="1" si="83"/>
        <v>878</v>
      </c>
      <c r="J654" s="11">
        <f t="shared" ca="1" si="83"/>
        <v>358</v>
      </c>
      <c r="K654" s="11">
        <f t="shared" ca="1" si="83"/>
        <v>996</v>
      </c>
      <c r="L654" s="11">
        <f t="shared" ca="1" si="83"/>
        <v>203</v>
      </c>
      <c r="M654" s="11">
        <f t="shared" ca="1" si="83"/>
        <v>293</v>
      </c>
      <c r="N654" s="11">
        <f t="shared" ca="1" si="83"/>
        <v>241</v>
      </c>
      <c r="O654" s="11">
        <f t="shared" ca="1" si="83"/>
        <v>886</v>
      </c>
      <c r="P654" s="11">
        <f t="shared" ca="1" si="83"/>
        <v>557</v>
      </c>
      <c r="Q654" s="11">
        <f t="shared" ca="1" si="83"/>
        <v>203</v>
      </c>
      <c r="R654" s="11">
        <f t="shared" ca="1" si="83"/>
        <v>720</v>
      </c>
      <c r="S654" s="11">
        <f t="shared" ca="1" si="83"/>
        <v>757</v>
      </c>
      <c r="T654" s="11">
        <f t="shared" ca="1" si="83"/>
        <v>215</v>
      </c>
      <c r="U654" s="11">
        <f ca="1">IF($B$9=1,AVERAGE(Tabla1[[#This Row],[OCT]:[DIC]]),IF($B$9=2,AVERAGE(Tabla1[[#This Row],[JUL]:[DIC]]),AVERAGE(Tabla1[[#This Row],[ENE]:[DIC]])))</f>
        <v>564</v>
      </c>
      <c r="V654" s="11">
        <f ca="1">+Tabla1[[#This Row],[PROMEDIO VENTA (UNDS)]]/30</f>
        <v>18.8</v>
      </c>
      <c r="W654" s="11">
        <f ca="1">+Tabla1[[#This Row],[VENTA POR DÍA]]*Tabla1[[#This Row],[LEAD TIME (Días)]]</f>
        <v>263.2</v>
      </c>
      <c r="X654" s="11" t="str">
        <f>IF(Tabla1[[#This Row],[ABC]]="C","A PEDIDO","STOCK")</f>
        <v>A PEDIDO</v>
      </c>
      <c r="Y654" s="11">
        <f>IF(Tabla1[[#This Row],[ABC]]="C",0,ROUNDUP(VLOOKUP(Tabla1[[#This Row],[ABC]],$F$11:$J$12,MATCH(Y$15,$F$10:$J$10,0),0)*Tabla1[[#This Row],[VENTA POR DÍA]],0))</f>
        <v>0</v>
      </c>
      <c r="Z654" s="11">
        <f>IF(Tabla1[[#This Row],[ABC]]="C",0,ROUNDUP(VLOOKUP(Tabla1[[#This Row],[ABC]],$F$11:$J$12,MATCH(Z$15,$F$10:$J$10,0),0)*Tabla1[[#This Row],[VENTA POR DÍA]],0))</f>
        <v>0</v>
      </c>
    </row>
    <row r="655" spans="2:26" x14ac:dyDescent="0.2">
      <c r="B655" s="2">
        <v>347731</v>
      </c>
      <c r="C655" s="2" t="s">
        <v>495</v>
      </c>
      <c r="D655" s="2" t="s">
        <v>45</v>
      </c>
      <c r="E655" s="3" t="s">
        <v>6</v>
      </c>
      <c r="F655" s="16">
        <f t="shared" ca="1" si="76"/>
        <v>31</v>
      </c>
      <c r="G655" s="17">
        <f t="shared" ca="1" si="77"/>
        <v>12</v>
      </c>
      <c r="H655" s="36" t="str">
        <f>IFERROR(VLOOKUP(Tabla1[[#This Row],[COD PRODUCTO]],Tabla13[#All],9,0),"C")</f>
        <v>B</v>
      </c>
      <c r="I655" s="11">
        <f t="shared" ca="1" si="83"/>
        <v>574</v>
      </c>
      <c r="J655" s="11">
        <f t="shared" ca="1" si="83"/>
        <v>372</v>
      </c>
      <c r="K655" s="11">
        <f t="shared" ca="1" si="83"/>
        <v>85</v>
      </c>
      <c r="L655" s="11">
        <f t="shared" ca="1" si="83"/>
        <v>979</v>
      </c>
      <c r="M655" s="11">
        <f t="shared" ca="1" si="83"/>
        <v>84</v>
      </c>
      <c r="N655" s="11">
        <f t="shared" ca="1" si="83"/>
        <v>829</v>
      </c>
      <c r="O655" s="11">
        <f t="shared" ca="1" si="83"/>
        <v>340</v>
      </c>
      <c r="P655" s="11">
        <f t="shared" ca="1" si="83"/>
        <v>401</v>
      </c>
      <c r="Q655" s="11">
        <f t="shared" ca="1" si="83"/>
        <v>756</v>
      </c>
      <c r="R655" s="11">
        <f t="shared" ca="1" si="83"/>
        <v>647</v>
      </c>
      <c r="S655" s="11">
        <f t="shared" ca="1" si="83"/>
        <v>903</v>
      </c>
      <c r="T655" s="11">
        <f t="shared" ca="1" si="83"/>
        <v>865</v>
      </c>
      <c r="U655" s="11">
        <f ca="1">IF($B$9=1,AVERAGE(Tabla1[[#This Row],[OCT]:[DIC]]),IF($B$9=2,AVERAGE(Tabla1[[#This Row],[JUL]:[DIC]]),AVERAGE(Tabla1[[#This Row],[ENE]:[DIC]])))</f>
        <v>805</v>
      </c>
      <c r="V655" s="11">
        <f ca="1">+Tabla1[[#This Row],[PROMEDIO VENTA (UNDS)]]/30</f>
        <v>26.833333333333332</v>
      </c>
      <c r="W655" s="11">
        <f ca="1">+Tabla1[[#This Row],[VENTA POR DÍA]]*Tabla1[[#This Row],[LEAD TIME (Días)]]</f>
        <v>322</v>
      </c>
      <c r="X655" s="11" t="str">
        <f>IF(Tabla1[[#This Row],[ABC]]="C","A PEDIDO","STOCK")</f>
        <v>STOCK</v>
      </c>
      <c r="Y655" s="11">
        <f ca="1">IF(Tabla1[[#This Row],[ABC]]="C",0,ROUNDUP(VLOOKUP(Tabla1[[#This Row],[ABC]],$F$11:$J$12,MATCH(Y$15,$F$10:$J$10,0),0)*Tabla1[[#This Row],[VENTA POR DÍA]],0))</f>
        <v>252</v>
      </c>
      <c r="Z655" s="11">
        <f ca="1">IF(Tabla1[[#This Row],[ABC]]="C",0,ROUNDUP(VLOOKUP(Tabla1[[#This Row],[ABC]],$F$11:$J$12,MATCH(Z$15,$F$10:$J$10,0),0)*Tabla1[[#This Row],[VENTA POR DÍA]],0))</f>
        <v>612</v>
      </c>
    </row>
    <row r="656" spans="2:26" x14ac:dyDescent="0.2">
      <c r="B656" s="2">
        <v>347674</v>
      </c>
      <c r="C656" s="2" t="s">
        <v>453</v>
      </c>
      <c r="D656" s="2" t="s">
        <v>45</v>
      </c>
      <c r="E656" s="3" t="s">
        <v>6</v>
      </c>
      <c r="F656" s="16">
        <f t="shared" ref="F656:F719" ca="1" si="84">RANDBETWEEN(5,50)</f>
        <v>26</v>
      </c>
      <c r="G656" s="17">
        <f t="shared" ref="G656:G719" ca="1" si="85">RANDBETWEEN(3,30)</f>
        <v>21</v>
      </c>
      <c r="H656" s="36" t="str">
        <f>IFERROR(VLOOKUP(Tabla1[[#This Row],[COD PRODUCTO]],Tabla13[#All],9,0),"C")</f>
        <v>A</v>
      </c>
      <c r="I656" s="11">
        <f t="shared" ref="I656:T665" ca="1" si="86">RANDBETWEEN(-100,1000)</f>
        <v>204</v>
      </c>
      <c r="J656" s="11">
        <f t="shared" ca="1" si="86"/>
        <v>972</v>
      </c>
      <c r="K656" s="11">
        <f t="shared" ca="1" si="86"/>
        <v>606</v>
      </c>
      <c r="L656" s="11">
        <f t="shared" ca="1" si="86"/>
        <v>316</v>
      </c>
      <c r="M656" s="11">
        <f t="shared" ca="1" si="86"/>
        <v>234</v>
      </c>
      <c r="N656" s="11">
        <f t="shared" ca="1" si="86"/>
        <v>253</v>
      </c>
      <c r="O656" s="11">
        <f t="shared" ca="1" si="86"/>
        <v>982</v>
      </c>
      <c r="P656" s="11">
        <f t="shared" ca="1" si="86"/>
        <v>501</v>
      </c>
      <c r="Q656" s="11">
        <f t="shared" ca="1" si="86"/>
        <v>461</v>
      </c>
      <c r="R656" s="11">
        <f t="shared" ca="1" si="86"/>
        <v>785</v>
      </c>
      <c r="S656" s="11">
        <f t="shared" ca="1" si="86"/>
        <v>237</v>
      </c>
      <c r="T656" s="11">
        <f t="shared" ca="1" si="86"/>
        <v>681</v>
      </c>
      <c r="U656" s="11">
        <f ca="1">IF($B$9=1,AVERAGE(Tabla1[[#This Row],[OCT]:[DIC]]),IF($B$9=2,AVERAGE(Tabla1[[#This Row],[JUL]:[DIC]]),AVERAGE(Tabla1[[#This Row],[ENE]:[DIC]])))</f>
        <v>567.66666666666663</v>
      </c>
      <c r="V656" s="11">
        <f ca="1">+Tabla1[[#This Row],[PROMEDIO VENTA (UNDS)]]/30</f>
        <v>18.922222222222221</v>
      </c>
      <c r="W656" s="11">
        <f ca="1">+Tabla1[[#This Row],[VENTA POR DÍA]]*Tabla1[[#This Row],[LEAD TIME (Días)]]</f>
        <v>397.36666666666662</v>
      </c>
      <c r="X656" s="11" t="str">
        <f>IF(Tabla1[[#This Row],[ABC]]="C","A PEDIDO","STOCK")</f>
        <v>STOCK</v>
      </c>
      <c r="Y656" s="11">
        <f ca="1">IF(Tabla1[[#This Row],[ABC]]="C",0,ROUNDUP(VLOOKUP(Tabla1[[#This Row],[ABC]],$F$11:$J$12,MATCH(Y$15,$F$10:$J$10,0),0)*Tabla1[[#This Row],[VENTA POR DÍA]],0))</f>
        <v>57</v>
      </c>
      <c r="Z656" s="11">
        <f ca="1">IF(Tabla1[[#This Row],[ABC]]="C",0,ROUNDUP(VLOOKUP(Tabla1[[#This Row],[ABC]],$F$11:$J$12,MATCH(Z$15,$F$10:$J$10,0),0)*Tabla1[[#This Row],[VENTA POR DÍA]],0))</f>
        <v>553</v>
      </c>
    </row>
    <row r="657" spans="2:26" x14ac:dyDescent="0.2">
      <c r="B657" s="2">
        <v>364370</v>
      </c>
      <c r="C657" s="2" t="s">
        <v>519</v>
      </c>
      <c r="D657" s="2" t="s">
        <v>45</v>
      </c>
      <c r="E657" s="3" t="s">
        <v>6</v>
      </c>
      <c r="F657" s="16">
        <f t="shared" ca="1" si="84"/>
        <v>46</v>
      </c>
      <c r="G657" s="17">
        <f t="shared" ca="1" si="85"/>
        <v>30</v>
      </c>
      <c r="H657" s="36" t="str">
        <f>IFERROR(VLOOKUP(Tabla1[[#This Row],[COD PRODUCTO]],Tabla13[#All],9,0),"C")</f>
        <v>A</v>
      </c>
      <c r="I657" s="11">
        <f t="shared" ca="1" si="86"/>
        <v>794</v>
      </c>
      <c r="J657" s="11">
        <f t="shared" ca="1" si="86"/>
        <v>350</v>
      </c>
      <c r="K657" s="11">
        <f t="shared" ca="1" si="86"/>
        <v>388</v>
      </c>
      <c r="L657" s="11">
        <f t="shared" ca="1" si="86"/>
        <v>479</v>
      </c>
      <c r="M657" s="11">
        <f t="shared" ca="1" si="86"/>
        <v>358</v>
      </c>
      <c r="N657" s="11">
        <f t="shared" ca="1" si="86"/>
        <v>717</v>
      </c>
      <c r="O657" s="11">
        <f t="shared" ca="1" si="86"/>
        <v>481</v>
      </c>
      <c r="P657" s="11">
        <f t="shared" ca="1" si="86"/>
        <v>294</v>
      </c>
      <c r="Q657" s="11">
        <f t="shared" ca="1" si="86"/>
        <v>900</v>
      </c>
      <c r="R657" s="11">
        <f t="shared" ca="1" si="86"/>
        <v>374</v>
      </c>
      <c r="S657" s="11">
        <f t="shared" ca="1" si="86"/>
        <v>170</v>
      </c>
      <c r="T657" s="11">
        <f t="shared" ca="1" si="86"/>
        <v>137</v>
      </c>
      <c r="U657" s="11">
        <f ca="1">IF($B$9=1,AVERAGE(Tabla1[[#This Row],[OCT]:[DIC]]),IF($B$9=2,AVERAGE(Tabla1[[#This Row],[JUL]:[DIC]]),AVERAGE(Tabla1[[#This Row],[ENE]:[DIC]])))</f>
        <v>227</v>
      </c>
      <c r="V657" s="11">
        <f ca="1">+Tabla1[[#This Row],[PROMEDIO VENTA (UNDS)]]/30</f>
        <v>7.5666666666666664</v>
      </c>
      <c r="W657" s="11">
        <f ca="1">+Tabla1[[#This Row],[VENTA POR DÍA]]*Tabla1[[#This Row],[LEAD TIME (Días)]]</f>
        <v>227</v>
      </c>
      <c r="X657" s="11" t="str">
        <f>IF(Tabla1[[#This Row],[ABC]]="C","A PEDIDO","STOCK")</f>
        <v>STOCK</v>
      </c>
      <c r="Y657" s="11">
        <f ca="1">IF(Tabla1[[#This Row],[ABC]]="C",0,ROUNDUP(VLOOKUP(Tabla1[[#This Row],[ABC]],$F$11:$J$12,MATCH(Y$15,$F$10:$J$10,0),0)*Tabla1[[#This Row],[VENTA POR DÍA]],0))</f>
        <v>23</v>
      </c>
      <c r="Z657" s="11">
        <f ca="1">IF(Tabla1[[#This Row],[ABC]]="C",0,ROUNDUP(VLOOKUP(Tabla1[[#This Row],[ABC]],$F$11:$J$12,MATCH(Z$15,$F$10:$J$10,0),0)*Tabla1[[#This Row],[VENTA POR DÍA]],0))</f>
        <v>221</v>
      </c>
    </row>
    <row r="658" spans="2:26" x14ac:dyDescent="0.2">
      <c r="B658" s="2">
        <v>347673</v>
      </c>
      <c r="C658" s="2" t="s">
        <v>521</v>
      </c>
      <c r="D658" s="2" t="s">
        <v>45</v>
      </c>
      <c r="E658" s="3" t="s">
        <v>6</v>
      </c>
      <c r="F658" s="16">
        <f t="shared" ca="1" si="84"/>
        <v>6</v>
      </c>
      <c r="G658" s="17">
        <f t="shared" ca="1" si="85"/>
        <v>8</v>
      </c>
      <c r="H658" s="36" t="str">
        <f>IFERROR(VLOOKUP(Tabla1[[#This Row],[COD PRODUCTO]],Tabla13[#All],9,0),"C")</f>
        <v>C</v>
      </c>
      <c r="I658" s="11">
        <f t="shared" ca="1" si="86"/>
        <v>395</v>
      </c>
      <c r="J658" s="11">
        <f t="shared" ca="1" si="86"/>
        <v>895</v>
      </c>
      <c r="K658" s="11">
        <f t="shared" ca="1" si="86"/>
        <v>-79</v>
      </c>
      <c r="L658" s="11">
        <f t="shared" ca="1" si="86"/>
        <v>295</v>
      </c>
      <c r="M658" s="11">
        <f t="shared" ca="1" si="86"/>
        <v>727</v>
      </c>
      <c r="N658" s="11">
        <f t="shared" ca="1" si="86"/>
        <v>265</v>
      </c>
      <c r="O658" s="11">
        <f t="shared" ca="1" si="86"/>
        <v>870</v>
      </c>
      <c r="P658" s="11">
        <f t="shared" ca="1" si="86"/>
        <v>-81</v>
      </c>
      <c r="Q658" s="11">
        <f t="shared" ca="1" si="86"/>
        <v>-62</v>
      </c>
      <c r="R658" s="11">
        <f t="shared" ca="1" si="86"/>
        <v>684</v>
      </c>
      <c r="S658" s="11">
        <f t="shared" ca="1" si="86"/>
        <v>844</v>
      </c>
      <c r="T658" s="11">
        <f t="shared" ca="1" si="86"/>
        <v>-80</v>
      </c>
      <c r="U658" s="11">
        <f ca="1">IF($B$9=1,AVERAGE(Tabla1[[#This Row],[OCT]:[DIC]]),IF($B$9=2,AVERAGE(Tabla1[[#This Row],[JUL]:[DIC]]),AVERAGE(Tabla1[[#This Row],[ENE]:[DIC]])))</f>
        <v>482.66666666666669</v>
      </c>
      <c r="V658" s="11">
        <f ca="1">+Tabla1[[#This Row],[PROMEDIO VENTA (UNDS)]]/30</f>
        <v>16.088888888888889</v>
      </c>
      <c r="W658" s="11">
        <f ca="1">+Tabla1[[#This Row],[VENTA POR DÍA]]*Tabla1[[#This Row],[LEAD TIME (Días)]]</f>
        <v>128.71111111111111</v>
      </c>
      <c r="X658" s="11" t="str">
        <f>IF(Tabla1[[#This Row],[ABC]]="C","A PEDIDO","STOCK")</f>
        <v>A PEDIDO</v>
      </c>
      <c r="Y658" s="11">
        <f>IF(Tabla1[[#This Row],[ABC]]="C",0,ROUNDUP(VLOOKUP(Tabla1[[#This Row],[ABC]],$F$11:$J$12,MATCH(Y$15,$F$10:$J$10,0),0)*Tabla1[[#This Row],[VENTA POR DÍA]],0))</f>
        <v>0</v>
      </c>
      <c r="Z658" s="11">
        <f>IF(Tabla1[[#This Row],[ABC]]="C",0,ROUNDUP(VLOOKUP(Tabla1[[#This Row],[ABC]],$F$11:$J$12,MATCH(Z$15,$F$10:$J$10,0),0)*Tabla1[[#This Row],[VENTA POR DÍA]],0))</f>
        <v>0</v>
      </c>
    </row>
    <row r="659" spans="2:26" x14ac:dyDescent="0.2">
      <c r="B659" s="2">
        <v>347672</v>
      </c>
      <c r="C659" s="2" t="s">
        <v>522</v>
      </c>
      <c r="D659" s="2" t="s">
        <v>45</v>
      </c>
      <c r="E659" s="3" t="s">
        <v>6</v>
      </c>
      <c r="F659" s="16">
        <f t="shared" ca="1" si="84"/>
        <v>34</v>
      </c>
      <c r="G659" s="17">
        <f t="shared" ca="1" si="85"/>
        <v>28</v>
      </c>
      <c r="H659" s="36" t="str">
        <f>IFERROR(VLOOKUP(Tabla1[[#This Row],[COD PRODUCTO]],Tabla13[#All],9,0),"C")</f>
        <v>B</v>
      </c>
      <c r="I659" s="11">
        <f t="shared" ca="1" si="86"/>
        <v>672</v>
      </c>
      <c r="J659" s="11">
        <f t="shared" ca="1" si="86"/>
        <v>147</v>
      </c>
      <c r="K659" s="11">
        <f t="shared" ca="1" si="86"/>
        <v>59</v>
      </c>
      <c r="L659" s="11">
        <f t="shared" ca="1" si="86"/>
        <v>485</v>
      </c>
      <c r="M659" s="11">
        <f t="shared" ca="1" si="86"/>
        <v>456</v>
      </c>
      <c r="N659" s="11">
        <f t="shared" ca="1" si="86"/>
        <v>772</v>
      </c>
      <c r="O659" s="11">
        <f t="shared" ca="1" si="86"/>
        <v>774</v>
      </c>
      <c r="P659" s="11">
        <f t="shared" ca="1" si="86"/>
        <v>363</v>
      </c>
      <c r="Q659" s="11">
        <f t="shared" ca="1" si="86"/>
        <v>574</v>
      </c>
      <c r="R659" s="11">
        <f t="shared" ca="1" si="86"/>
        <v>221</v>
      </c>
      <c r="S659" s="11">
        <f t="shared" ca="1" si="86"/>
        <v>775</v>
      </c>
      <c r="T659" s="11">
        <f t="shared" ca="1" si="86"/>
        <v>60</v>
      </c>
      <c r="U659" s="11">
        <f ca="1">IF($B$9=1,AVERAGE(Tabla1[[#This Row],[OCT]:[DIC]]),IF($B$9=2,AVERAGE(Tabla1[[#This Row],[JUL]:[DIC]]),AVERAGE(Tabla1[[#This Row],[ENE]:[DIC]])))</f>
        <v>352</v>
      </c>
      <c r="V659" s="11">
        <f ca="1">+Tabla1[[#This Row],[PROMEDIO VENTA (UNDS)]]/30</f>
        <v>11.733333333333333</v>
      </c>
      <c r="W659" s="11">
        <f ca="1">+Tabla1[[#This Row],[VENTA POR DÍA]]*Tabla1[[#This Row],[LEAD TIME (Días)]]</f>
        <v>328.5333333333333</v>
      </c>
      <c r="X659" s="11" t="str">
        <f>IF(Tabla1[[#This Row],[ABC]]="C","A PEDIDO","STOCK")</f>
        <v>STOCK</v>
      </c>
      <c r="Y659" s="11">
        <f ca="1">IF(Tabla1[[#This Row],[ABC]]="C",0,ROUNDUP(VLOOKUP(Tabla1[[#This Row],[ABC]],$F$11:$J$12,MATCH(Y$15,$F$10:$J$10,0),0)*Tabla1[[#This Row],[VENTA POR DÍA]],0))</f>
        <v>110</v>
      </c>
      <c r="Z659" s="11">
        <f ca="1">IF(Tabla1[[#This Row],[ABC]]="C",0,ROUNDUP(VLOOKUP(Tabla1[[#This Row],[ABC]],$F$11:$J$12,MATCH(Z$15,$F$10:$J$10,0),0)*Tabla1[[#This Row],[VENTA POR DÍA]],0))</f>
        <v>268</v>
      </c>
    </row>
    <row r="660" spans="2:26" x14ac:dyDescent="0.2">
      <c r="B660" s="2">
        <v>348574</v>
      </c>
      <c r="C660" s="2" t="s">
        <v>524</v>
      </c>
      <c r="D660" s="2" t="s">
        <v>45</v>
      </c>
      <c r="E660" s="3" t="s">
        <v>6</v>
      </c>
      <c r="F660" s="16">
        <f t="shared" ca="1" si="84"/>
        <v>18</v>
      </c>
      <c r="G660" s="17">
        <f t="shared" ca="1" si="85"/>
        <v>3</v>
      </c>
      <c r="H660" s="36" t="str">
        <f>IFERROR(VLOOKUP(Tabla1[[#This Row],[COD PRODUCTO]],Tabla13[#All],9,0),"C")</f>
        <v>A</v>
      </c>
      <c r="I660" s="11">
        <f t="shared" ca="1" si="86"/>
        <v>682</v>
      </c>
      <c r="J660" s="11">
        <f t="shared" ca="1" si="86"/>
        <v>923</v>
      </c>
      <c r="K660" s="11">
        <f t="shared" ca="1" si="86"/>
        <v>192</v>
      </c>
      <c r="L660" s="11">
        <f t="shared" ca="1" si="86"/>
        <v>380</v>
      </c>
      <c r="M660" s="11">
        <f t="shared" ca="1" si="86"/>
        <v>96</v>
      </c>
      <c r="N660" s="11">
        <f t="shared" ca="1" si="86"/>
        <v>77</v>
      </c>
      <c r="O660" s="11">
        <f t="shared" ca="1" si="86"/>
        <v>-16</v>
      </c>
      <c r="P660" s="11">
        <f t="shared" ca="1" si="86"/>
        <v>213</v>
      </c>
      <c r="Q660" s="11">
        <f t="shared" ca="1" si="86"/>
        <v>582</v>
      </c>
      <c r="R660" s="11">
        <f t="shared" ca="1" si="86"/>
        <v>952</v>
      </c>
      <c r="S660" s="11">
        <f t="shared" ca="1" si="86"/>
        <v>978</v>
      </c>
      <c r="T660" s="11">
        <f t="shared" ca="1" si="86"/>
        <v>187</v>
      </c>
      <c r="U660" s="11">
        <f ca="1">IF($B$9=1,AVERAGE(Tabla1[[#This Row],[OCT]:[DIC]]),IF($B$9=2,AVERAGE(Tabla1[[#This Row],[JUL]:[DIC]]),AVERAGE(Tabla1[[#This Row],[ENE]:[DIC]])))</f>
        <v>705.66666666666663</v>
      </c>
      <c r="V660" s="11">
        <f ca="1">+Tabla1[[#This Row],[PROMEDIO VENTA (UNDS)]]/30</f>
        <v>23.522222222222222</v>
      </c>
      <c r="W660" s="11">
        <f ca="1">+Tabla1[[#This Row],[VENTA POR DÍA]]*Tabla1[[#This Row],[LEAD TIME (Días)]]</f>
        <v>70.566666666666663</v>
      </c>
      <c r="X660" s="11" t="str">
        <f>IF(Tabla1[[#This Row],[ABC]]="C","A PEDIDO","STOCK")</f>
        <v>STOCK</v>
      </c>
      <c r="Y660" s="11">
        <f ca="1">IF(Tabla1[[#This Row],[ABC]]="C",0,ROUNDUP(VLOOKUP(Tabla1[[#This Row],[ABC]],$F$11:$J$12,MATCH(Y$15,$F$10:$J$10,0),0)*Tabla1[[#This Row],[VENTA POR DÍA]],0))</f>
        <v>70</v>
      </c>
      <c r="Z660" s="11">
        <f ca="1">IF(Tabla1[[#This Row],[ABC]]="C",0,ROUNDUP(VLOOKUP(Tabla1[[#This Row],[ABC]],$F$11:$J$12,MATCH(Z$15,$F$10:$J$10,0),0)*Tabla1[[#This Row],[VENTA POR DÍA]],0))</f>
        <v>687</v>
      </c>
    </row>
    <row r="661" spans="2:26" x14ac:dyDescent="0.2">
      <c r="B661" s="2">
        <v>348560</v>
      </c>
      <c r="C661" s="2" t="s">
        <v>291</v>
      </c>
      <c r="D661" s="2" t="s">
        <v>45</v>
      </c>
      <c r="E661" s="3" t="s">
        <v>6</v>
      </c>
      <c r="F661" s="16">
        <f t="shared" ca="1" si="84"/>
        <v>17</v>
      </c>
      <c r="G661" s="17">
        <f t="shared" ca="1" si="85"/>
        <v>29</v>
      </c>
      <c r="H661" s="36" t="str">
        <f>IFERROR(VLOOKUP(Tabla1[[#This Row],[COD PRODUCTO]],Tabla13[#All],9,0),"C")</f>
        <v>A</v>
      </c>
      <c r="I661" s="11">
        <f t="shared" ca="1" si="86"/>
        <v>711</v>
      </c>
      <c r="J661" s="11">
        <f t="shared" ca="1" si="86"/>
        <v>577</v>
      </c>
      <c r="K661" s="11">
        <f t="shared" ca="1" si="86"/>
        <v>943</v>
      </c>
      <c r="L661" s="11">
        <f t="shared" ca="1" si="86"/>
        <v>712</v>
      </c>
      <c r="M661" s="11">
        <f t="shared" ca="1" si="86"/>
        <v>453</v>
      </c>
      <c r="N661" s="11">
        <f t="shared" ca="1" si="86"/>
        <v>712</v>
      </c>
      <c r="O661" s="11">
        <f t="shared" ca="1" si="86"/>
        <v>617</v>
      </c>
      <c r="P661" s="11">
        <f t="shared" ca="1" si="86"/>
        <v>878</v>
      </c>
      <c r="Q661" s="11">
        <f t="shared" ca="1" si="86"/>
        <v>84</v>
      </c>
      <c r="R661" s="11">
        <f t="shared" ca="1" si="86"/>
        <v>949</v>
      </c>
      <c r="S661" s="11">
        <f t="shared" ca="1" si="86"/>
        <v>148</v>
      </c>
      <c r="T661" s="11">
        <f t="shared" ca="1" si="86"/>
        <v>119</v>
      </c>
      <c r="U661" s="11">
        <f ca="1">IF($B$9=1,AVERAGE(Tabla1[[#This Row],[OCT]:[DIC]]),IF($B$9=2,AVERAGE(Tabla1[[#This Row],[JUL]:[DIC]]),AVERAGE(Tabla1[[#This Row],[ENE]:[DIC]])))</f>
        <v>405.33333333333331</v>
      </c>
      <c r="V661" s="11">
        <f ca="1">+Tabla1[[#This Row],[PROMEDIO VENTA (UNDS)]]/30</f>
        <v>13.511111111111111</v>
      </c>
      <c r="W661" s="11">
        <f ca="1">+Tabla1[[#This Row],[VENTA POR DÍA]]*Tabla1[[#This Row],[LEAD TIME (Días)]]</f>
        <v>391.82222222222219</v>
      </c>
      <c r="X661" s="11" t="str">
        <f>IF(Tabla1[[#This Row],[ABC]]="C","A PEDIDO","STOCK")</f>
        <v>STOCK</v>
      </c>
      <c r="Y661" s="11">
        <f ca="1">IF(Tabla1[[#This Row],[ABC]]="C",0,ROUNDUP(VLOOKUP(Tabla1[[#This Row],[ABC]],$F$11:$J$12,MATCH(Y$15,$F$10:$J$10,0),0)*Tabla1[[#This Row],[VENTA POR DÍA]],0))</f>
        <v>41</v>
      </c>
      <c r="Z661" s="11">
        <f ca="1">IF(Tabla1[[#This Row],[ABC]]="C",0,ROUNDUP(VLOOKUP(Tabla1[[#This Row],[ABC]],$F$11:$J$12,MATCH(Z$15,$F$10:$J$10,0),0)*Tabla1[[#This Row],[VENTA POR DÍA]],0))</f>
        <v>395</v>
      </c>
    </row>
    <row r="662" spans="2:26" x14ac:dyDescent="0.2">
      <c r="B662" s="2">
        <v>348561</v>
      </c>
      <c r="C662" s="2" t="s">
        <v>527</v>
      </c>
      <c r="D662" s="2" t="s">
        <v>45</v>
      </c>
      <c r="E662" s="3" t="s">
        <v>6</v>
      </c>
      <c r="F662" s="16">
        <f t="shared" ca="1" si="84"/>
        <v>28</v>
      </c>
      <c r="G662" s="17">
        <f t="shared" ca="1" si="85"/>
        <v>14</v>
      </c>
      <c r="H662" s="36" t="str">
        <f>IFERROR(VLOOKUP(Tabla1[[#This Row],[COD PRODUCTO]],Tabla13[#All],9,0),"C")</f>
        <v>A</v>
      </c>
      <c r="I662" s="11">
        <f t="shared" ca="1" si="86"/>
        <v>615</v>
      </c>
      <c r="J662" s="11">
        <f t="shared" ca="1" si="86"/>
        <v>88</v>
      </c>
      <c r="K662" s="11">
        <f t="shared" ca="1" si="86"/>
        <v>474</v>
      </c>
      <c r="L662" s="11">
        <f t="shared" ca="1" si="86"/>
        <v>448</v>
      </c>
      <c r="M662" s="11">
        <f t="shared" ca="1" si="86"/>
        <v>341</v>
      </c>
      <c r="N662" s="11">
        <f t="shared" ca="1" si="86"/>
        <v>613</v>
      </c>
      <c r="O662" s="11">
        <f t="shared" ca="1" si="86"/>
        <v>460</v>
      </c>
      <c r="P662" s="11">
        <f t="shared" ca="1" si="86"/>
        <v>-54</v>
      </c>
      <c r="Q662" s="11">
        <f t="shared" ca="1" si="86"/>
        <v>932</v>
      </c>
      <c r="R662" s="11">
        <f t="shared" ca="1" si="86"/>
        <v>227</v>
      </c>
      <c r="S662" s="11">
        <f t="shared" ca="1" si="86"/>
        <v>98</v>
      </c>
      <c r="T662" s="11">
        <f t="shared" ca="1" si="86"/>
        <v>319</v>
      </c>
      <c r="U662" s="11">
        <f ca="1">IF($B$9=1,AVERAGE(Tabla1[[#This Row],[OCT]:[DIC]]),IF($B$9=2,AVERAGE(Tabla1[[#This Row],[JUL]:[DIC]]),AVERAGE(Tabla1[[#This Row],[ENE]:[DIC]])))</f>
        <v>214.66666666666666</v>
      </c>
      <c r="V662" s="11">
        <f ca="1">+Tabla1[[#This Row],[PROMEDIO VENTA (UNDS)]]/30</f>
        <v>7.155555555555555</v>
      </c>
      <c r="W662" s="11">
        <f ca="1">+Tabla1[[#This Row],[VENTA POR DÍA]]*Tabla1[[#This Row],[LEAD TIME (Días)]]</f>
        <v>100.17777777777778</v>
      </c>
      <c r="X662" s="11" t="str">
        <f>IF(Tabla1[[#This Row],[ABC]]="C","A PEDIDO","STOCK")</f>
        <v>STOCK</v>
      </c>
      <c r="Y662" s="11">
        <f ca="1">IF(Tabla1[[#This Row],[ABC]]="C",0,ROUNDUP(VLOOKUP(Tabla1[[#This Row],[ABC]],$F$11:$J$12,MATCH(Y$15,$F$10:$J$10,0),0)*Tabla1[[#This Row],[VENTA POR DÍA]],0))</f>
        <v>22</v>
      </c>
      <c r="Z662" s="11">
        <f ca="1">IF(Tabla1[[#This Row],[ABC]]="C",0,ROUNDUP(VLOOKUP(Tabla1[[#This Row],[ABC]],$F$11:$J$12,MATCH(Z$15,$F$10:$J$10,0),0)*Tabla1[[#This Row],[VENTA POR DÍA]],0))</f>
        <v>209</v>
      </c>
    </row>
    <row r="663" spans="2:26" x14ac:dyDescent="0.2">
      <c r="B663" s="2">
        <v>348570</v>
      </c>
      <c r="C663" s="2" t="s">
        <v>175</v>
      </c>
      <c r="D663" s="2" t="s">
        <v>45</v>
      </c>
      <c r="E663" s="3" t="s">
        <v>6</v>
      </c>
      <c r="F663" s="16">
        <f t="shared" ca="1" si="84"/>
        <v>39</v>
      </c>
      <c r="G663" s="17">
        <f t="shared" ca="1" si="85"/>
        <v>7</v>
      </c>
      <c r="H663" s="36" t="str">
        <f>IFERROR(VLOOKUP(Tabla1[[#This Row],[COD PRODUCTO]],Tabla13[#All],9,0),"C")</f>
        <v>B</v>
      </c>
      <c r="I663" s="11">
        <f t="shared" ca="1" si="86"/>
        <v>478</v>
      </c>
      <c r="J663" s="11">
        <f t="shared" ca="1" si="86"/>
        <v>92</v>
      </c>
      <c r="K663" s="11">
        <f t="shared" ca="1" si="86"/>
        <v>479</v>
      </c>
      <c r="L663" s="11">
        <f t="shared" ca="1" si="86"/>
        <v>602</v>
      </c>
      <c r="M663" s="11">
        <f t="shared" ca="1" si="86"/>
        <v>884</v>
      </c>
      <c r="N663" s="11">
        <f t="shared" ca="1" si="86"/>
        <v>121</v>
      </c>
      <c r="O663" s="11">
        <f t="shared" ca="1" si="86"/>
        <v>482</v>
      </c>
      <c r="P663" s="11">
        <f t="shared" ca="1" si="86"/>
        <v>815</v>
      </c>
      <c r="Q663" s="11">
        <f t="shared" ca="1" si="86"/>
        <v>133</v>
      </c>
      <c r="R663" s="11">
        <f t="shared" ca="1" si="86"/>
        <v>20</v>
      </c>
      <c r="S663" s="11">
        <f t="shared" ca="1" si="86"/>
        <v>602</v>
      </c>
      <c r="T663" s="11">
        <f t="shared" ca="1" si="86"/>
        <v>26</v>
      </c>
      <c r="U663" s="11">
        <f ca="1">IF($B$9=1,AVERAGE(Tabla1[[#This Row],[OCT]:[DIC]]),IF($B$9=2,AVERAGE(Tabla1[[#This Row],[JUL]:[DIC]]),AVERAGE(Tabla1[[#This Row],[ENE]:[DIC]])))</f>
        <v>216</v>
      </c>
      <c r="V663" s="11">
        <f ca="1">+Tabla1[[#This Row],[PROMEDIO VENTA (UNDS)]]/30</f>
        <v>7.2</v>
      </c>
      <c r="W663" s="11">
        <f ca="1">+Tabla1[[#This Row],[VENTA POR DÍA]]*Tabla1[[#This Row],[LEAD TIME (Días)]]</f>
        <v>50.4</v>
      </c>
      <c r="X663" s="11" t="str">
        <f>IF(Tabla1[[#This Row],[ABC]]="C","A PEDIDO","STOCK")</f>
        <v>STOCK</v>
      </c>
      <c r="Y663" s="11">
        <f ca="1">IF(Tabla1[[#This Row],[ABC]]="C",0,ROUNDUP(VLOOKUP(Tabla1[[#This Row],[ABC]],$F$11:$J$12,MATCH(Y$15,$F$10:$J$10,0),0)*Tabla1[[#This Row],[VENTA POR DÍA]],0))</f>
        <v>68</v>
      </c>
      <c r="Z663" s="11">
        <f ca="1">IF(Tabla1[[#This Row],[ABC]]="C",0,ROUNDUP(VLOOKUP(Tabla1[[#This Row],[ABC]],$F$11:$J$12,MATCH(Z$15,$F$10:$J$10,0),0)*Tabla1[[#This Row],[VENTA POR DÍA]],0))</f>
        <v>164</v>
      </c>
    </row>
    <row r="664" spans="2:26" x14ac:dyDescent="0.2">
      <c r="B664" s="2">
        <v>347802</v>
      </c>
      <c r="C664" s="2" t="s">
        <v>552</v>
      </c>
      <c r="D664" s="2" t="s">
        <v>45</v>
      </c>
      <c r="E664" s="3" t="s">
        <v>6</v>
      </c>
      <c r="F664" s="16">
        <f t="shared" ca="1" si="84"/>
        <v>24</v>
      </c>
      <c r="G664" s="17">
        <f t="shared" ca="1" si="85"/>
        <v>21</v>
      </c>
      <c r="H664" s="36" t="str">
        <f>IFERROR(VLOOKUP(Tabla1[[#This Row],[COD PRODUCTO]],Tabla13[#All],9,0),"C")</f>
        <v>C</v>
      </c>
      <c r="I664" s="11">
        <f t="shared" ca="1" si="86"/>
        <v>422</v>
      </c>
      <c r="J664" s="11">
        <f t="shared" ca="1" si="86"/>
        <v>-51</v>
      </c>
      <c r="K664" s="11">
        <f t="shared" ca="1" si="86"/>
        <v>0</v>
      </c>
      <c r="L664" s="11">
        <f t="shared" ca="1" si="86"/>
        <v>242</v>
      </c>
      <c r="M664" s="11">
        <f t="shared" ca="1" si="86"/>
        <v>273</v>
      </c>
      <c r="N664" s="11">
        <f t="shared" ca="1" si="86"/>
        <v>282</v>
      </c>
      <c r="O664" s="11">
        <f t="shared" ca="1" si="86"/>
        <v>45</v>
      </c>
      <c r="P664" s="11">
        <f t="shared" ca="1" si="86"/>
        <v>304</v>
      </c>
      <c r="Q664" s="11">
        <f t="shared" ca="1" si="86"/>
        <v>862</v>
      </c>
      <c r="R664" s="11">
        <f t="shared" ca="1" si="86"/>
        <v>373</v>
      </c>
      <c r="S664" s="11">
        <f t="shared" ca="1" si="86"/>
        <v>837</v>
      </c>
      <c r="T664" s="11">
        <f t="shared" ca="1" si="86"/>
        <v>276</v>
      </c>
      <c r="U664" s="11">
        <f ca="1">IF($B$9=1,AVERAGE(Tabla1[[#This Row],[OCT]:[DIC]]),IF($B$9=2,AVERAGE(Tabla1[[#This Row],[JUL]:[DIC]]),AVERAGE(Tabla1[[#This Row],[ENE]:[DIC]])))</f>
        <v>495.33333333333331</v>
      </c>
      <c r="V664" s="11">
        <f ca="1">+Tabla1[[#This Row],[PROMEDIO VENTA (UNDS)]]/30</f>
        <v>16.511111111111109</v>
      </c>
      <c r="W664" s="11">
        <f ca="1">+Tabla1[[#This Row],[VENTA POR DÍA]]*Tabla1[[#This Row],[LEAD TIME (Días)]]</f>
        <v>346.73333333333329</v>
      </c>
      <c r="X664" s="11" t="str">
        <f>IF(Tabla1[[#This Row],[ABC]]="C","A PEDIDO","STOCK")</f>
        <v>A PEDIDO</v>
      </c>
      <c r="Y664" s="11">
        <f>IF(Tabla1[[#This Row],[ABC]]="C",0,ROUNDUP(VLOOKUP(Tabla1[[#This Row],[ABC]],$F$11:$J$12,MATCH(Y$15,$F$10:$J$10,0),0)*Tabla1[[#This Row],[VENTA POR DÍA]],0))</f>
        <v>0</v>
      </c>
      <c r="Z664" s="11">
        <f>IF(Tabla1[[#This Row],[ABC]]="C",0,ROUNDUP(VLOOKUP(Tabla1[[#This Row],[ABC]],$F$11:$J$12,MATCH(Z$15,$F$10:$J$10,0),0)*Tabla1[[#This Row],[VENTA POR DÍA]],0))</f>
        <v>0</v>
      </c>
    </row>
    <row r="665" spans="2:26" x14ac:dyDescent="0.2">
      <c r="B665" s="2">
        <v>347739</v>
      </c>
      <c r="C665" s="2" t="s">
        <v>557</v>
      </c>
      <c r="D665" s="2" t="s">
        <v>45</v>
      </c>
      <c r="E665" s="3" t="s">
        <v>6</v>
      </c>
      <c r="F665" s="16">
        <f t="shared" ca="1" si="84"/>
        <v>46</v>
      </c>
      <c r="G665" s="17">
        <f t="shared" ca="1" si="85"/>
        <v>20</v>
      </c>
      <c r="H665" s="36" t="str">
        <f>IFERROR(VLOOKUP(Tabla1[[#This Row],[COD PRODUCTO]],Tabla13[#All],9,0),"C")</f>
        <v>C</v>
      </c>
      <c r="I665" s="11">
        <f t="shared" ca="1" si="86"/>
        <v>837</v>
      </c>
      <c r="J665" s="11">
        <f t="shared" ca="1" si="86"/>
        <v>160</v>
      </c>
      <c r="K665" s="11">
        <f t="shared" ca="1" si="86"/>
        <v>334</v>
      </c>
      <c r="L665" s="11">
        <f t="shared" ca="1" si="86"/>
        <v>-76</v>
      </c>
      <c r="M665" s="11">
        <f t="shared" ca="1" si="86"/>
        <v>152</v>
      </c>
      <c r="N665" s="11">
        <f t="shared" ca="1" si="86"/>
        <v>680</v>
      </c>
      <c r="O665" s="11">
        <f t="shared" ca="1" si="86"/>
        <v>24</v>
      </c>
      <c r="P665" s="11">
        <f t="shared" ca="1" si="86"/>
        <v>537</v>
      </c>
      <c r="Q665" s="11">
        <f t="shared" ca="1" si="86"/>
        <v>781</v>
      </c>
      <c r="R665" s="11">
        <f t="shared" ca="1" si="86"/>
        <v>241</v>
      </c>
      <c r="S665" s="11">
        <f t="shared" ca="1" si="86"/>
        <v>983</v>
      </c>
      <c r="T665" s="11">
        <f t="shared" ca="1" si="86"/>
        <v>930</v>
      </c>
      <c r="U665" s="11">
        <f ca="1">IF($B$9=1,AVERAGE(Tabla1[[#This Row],[OCT]:[DIC]]),IF($B$9=2,AVERAGE(Tabla1[[#This Row],[JUL]:[DIC]]),AVERAGE(Tabla1[[#This Row],[ENE]:[DIC]])))</f>
        <v>718</v>
      </c>
      <c r="V665" s="11">
        <f ca="1">+Tabla1[[#This Row],[PROMEDIO VENTA (UNDS)]]/30</f>
        <v>23.933333333333334</v>
      </c>
      <c r="W665" s="11">
        <f ca="1">+Tabla1[[#This Row],[VENTA POR DÍA]]*Tabla1[[#This Row],[LEAD TIME (Días)]]</f>
        <v>478.66666666666669</v>
      </c>
      <c r="X665" s="11" t="str">
        <f>IF(Tabla1[[#This Row],[ABC]]="C","A PEDIDO","STOCK")</f>
        <v>A PEDIDO</v>
      </c>
      <c r="Y665" s="11">
        <f>IF(Tabla1[[#This Row],[ABC]]="C",0,ROUNDUP(VLOOKUP(Tabla1[[#This Row],[ABC]],$F$11:$J$12,MATCH(Y$15,$F$10:$J$10,0),0)*Tabla1[[#This Row],[VENTA POR DÍA]],0))</f>
        <v>0</v>
      </c>
      <c r="Z665" s="11">
        <f>IF(Tabla1[[#This Row],[ABC]]="C",0,ROUNDUP(VLOOKUP(Tabla1[[#This Row],[ABC]],$F$11:$J$12,MATCH(Z$15,$F$10:$J$10,0),0)*Tabla1[[#This Row],[VENTA POR DÍA]],0))</f>
        <v>0</v>
      </c>
    </row>
    <row r="666" spans="2:26" x14ac:dyDescent="0.2">
      <c r="B666" s="2">
        <v>347753</v>
      </c>
      <c r="C666" s="2" t="s">
        <v>558</v>
      </c>
      <c r="D666" s="2" t="s">
        <v>45</v>
      </c>
      <c r="E666" s="3" t="s">
        <v>6</v>
      </c>
      <c r="F666" s="16">
        <f t="shared" ca="1" si="84"/>
        <v>29</v>
      </c>
      <c r="G666" s="17">
        <f t="shared" ca="1" si="85"/>
        <v>24</v>
      </c>
      <c r="H666" s="36" t="str">
        <f>IFERROR(VLOOKUP(Tabla1[[#This Row],[COD PRODUCTO]],Tabla13[#All],9,0),"C")</f>
        <v>C</v>
      </c>
      <c r="I666" s="11">
        <f t="shared" ref="I666:T675" ca="1" si="87">RANDBETWEEN(-100,1000)</f>
        <v>311</v>
      </c>
      <c r="J666" s="11">
        <f t="shared" ca="1" si="87"/>
        <v>4</v>
      </c>
      <c r="K666" s="11">
        <f t="shared" ca="1" si="87"/>
        <v>465</v>
      </c>
      <c r="L666" s="11">
        <f t="shared" ca="1" si="87"/>
        <v>323</v>
      </c>
      <c r="M666" s="11">
        <f t="shared" ca="1" si="87"/>
        <v>759</v>
      </c>
      <c r="N666" s="11">
        <f t="shared" ca="1" si="87"/>
        <v>838</v>
      </c>
      <c r="O666" s="11">
        <f t="shared" ca="1" si="87"/>
        <v>590</v>
      </c>
      <c r="P666" s="11">
        <f t="shared" ca="1" si="87"/>
        <v>331</v>
      </c>
      <c r="Q666" s="11">
        <f t="shared" ca="1" si="87"/>
        <v>995</v>
      </c>
      <c r="R666" s="11">
        <f t="shared" ca="1" si="87"/>
        <v>639</v>
      </c>
      <c r="S666" s="11">
        <f t="shared" ca="1" si="87"/>
        <v>383</v>
      </c>
      <c r="T666" s="11">
        <f t="shared" ca="1" si="87"/>
        <v>7</v>
      </c>
      <c r="U666" s="11">
        <f ca="1">IF($B$9=1,AVERAGE(Tabla1[[#This Row],[OCT]:[DIC]]),IF($B$9=2,AVERAGE(Tabla1[[#This Row],[JUL]:[DIC]]),AVERAGE(Tabla1[[#This Row],[ENE]:[DIC]])))</f>
        <v>343</v>
      </c>
      <c r="V666" s="11">
        <f ca="1">+Tabla1[[#This Row],[PROMEDIO VENTA (UNDS)]]/30</f>
        <v>11.433333333333334</v>
      </c>
      <c r="W666" s="11">
        <f ca="1">+Tabla1[[#This Row],[VENTA POR DÍA]]*Tabla1[[#This Row],[LEAD TIME (Días)]]</f>
        <v>274.39999999999998</v>
      </c>
      <c r="X666" s="11" t="str">
        <f>IF(Tabla1[[#This Row],[ABC]]="C","A PEDIDO","STOCK")</f>
        <v>A PEDIDO</v>
      </c>
      <c r="Y666" s="11">
        <f>IF(Tabla1[[#This Row],[ABC]]="C",0,ROUNDUP(VLOOKUP(Tabla1[[#This Row],[ABC]],$F$11:$J$12,MATCH(Y$15,$F$10:$J$10,0),0)*Tabla1[[#This Row],[VENTA POR DÍA]],0))</f>
        <v>0</v>
      </c>
      <c r="Z666" s="11">
        <f>IF(Tabla1[[#This Row],[ABC]]="C",0,ROUNDUP(VLOOKUP(Tabla1[[#This Row],[ABC]],$F$11:$J$12,MATCH(Z$15,$F$10:$J$10,0),0)*Tabla1[[#This Row],[VENTA POR DÍA]],0))</f>
        <v>0</v>
      </c>
    </row>
    <row r="667" spans="2:26" x14ac:dyDescent="0.2">
      <c r="B667" s="2">
        <v>348519</v>
      </c>
      <c r="C667" s="2" t="s">
        <v>302</v>
      </c>
      <c r="D667" s="2" t="s">
        <v>45</v>
      </c>
      <c r="E667" s="3" t="s">
        <v>6</v>
      </c>
      <c r="F667" s="16">
        <f t="shared" ca="1" si="84"/>
        <v>28</v>
      </c>
      <c r="G667" s="17">
        <f t="shared" ca="1" si="85"/>
        <v>27</v>
      </c>
      <c r="H667" s="36" t="str">
        <f>IFERROR(VLOOKUP(Tabla1[[#This Row],[COD PRODUCTO]],Tabla13[#All],9,0),"C")</f>
        <v>B</v>
      </c>
      <c r="I667" s="11">
        <f t="shared" ca="1" si="87"/>
        <v>-68</v>
      </c>
      <c r="J667" s="11">
        <f t="shared" ca="1" si="87"/>
        <v>854</v>
      </c>
      <c r="K667" s="11">
        <f t="shared" ca="1" si="87"/>
        <v>550</v>
      </c>
      <c r="L667" s="11">
        <f t="shared" ca="1" si="87"/>
        <v>904</v>
      </c>
      <c r="M667" s="11">
        <f t="shared" ca="1" si="87"/>
        <v>15</v>
      </c>
      <c r="N667" s="11">
        <f t="shared" ca="1" si="87"/>
        <v>60</v>
      </c>
      <c r="O667" s="11">
        <f t="shared" ca="1" si="87"/>
        <v>637</v>
      </c>
      <c r="P667" s="11">
        <f t="shared" ca="1" si="87"/>
        <v>530</v>
      </c>
      <c r="Q667" s="11">
        <f t="shared" ca="1" si="87"/>
        <v>-80</v>
      </c>
      <c r="R667" s="11">
        <f t="shared" ca="1" si="87"/>
        <v>680</v>
      </c>
      <c r="S667" s="11">
        <f t="shared" ca="1" si="87"/>
        <v>8</v>
      </c>
      <c r="T667" s="11">
        <f t="shared" ca="1" si="87"/>
        <v>862</v>
      </c>
      <c r="U667" s="11">
        <f ca="1">IF($B$9=1,AVERAGE(Tabla1[[#This Row],[OCT]:[DIC]]),IF($B$9=2,AVERAGE(Tabla1[[#This Row],[JUL]:[DIC]]),AVERAGE(Tabla1[[#This Row],[ENE]:[DIC]])))</f>
        <v>516.66666666666663</v>
      </c>
      <c r="V667" s="11">
        <f ca="1">+Tabla1[[#This Row],[PROMEDIO VENTA (UNDS)]]/30</f>
        <v>17.222222222222221</v>
      </c>
      <c r="W667" s="11">
        <f ca="1">+Tabla1[[#This Row],[VENTA POR DÍA]]*Tabla1[[#This Row],[LEAD TIME (Días)]]</f>
        <v>465</v>
      </c>
      <c r="X667" s="11" t="str">
        <f>IF(Tabla1[[#This Row],[ABC]]="C","A PEDIDO","STOCK")</f>
        <v>STOCK</v>
      </c>
      <c r="Y667" s="11">
        <f ca="1">IF(Tabla1[[#This Row],[ABC]]="C",0,ROUNDUP(VLOOKUP(Tabla1[[#This Row],[ABC]],$F$11:$J$12,MATCH(Y$15,$F$10:$J$10,0),0)*Tabla1[[#This Row],[VENTA POR DÍA]],0))</f>
        <v>162</v>
      </c>
      <c r="Z667" s="11">
        <f ca="1">IF(Tabla1[[#This Row],[ABC]]="C",0,ROUNDUP(VLOOKUP(Tabla1[[#This Row],[ABC]],$F$11:$J$12,MATCH(Z$15,$F$10:$J$10,0),0)*Tabla1[[#This Row],[VENTA POR DÍA]],0))</f>
        <v>393</v>
      </c>
    </row>
    <row r="668" spans="2:26" x14ac:dyDescent="0.2">
      <c r="B668" s="2">
        <v>347769</v>
      </c>
      <c r="C668" s="2" t="s">
        <v>567</v>
      </c>
      <c r="D668" s="2" t="s">
        <v>45</v>
      </c>
      <c r="E668" s="3" t="s">
        <v>6</v>
      </c>
      <c r="F668" s="16">
        <f t="shared" ca="1" si="84"/>
        <v>39</v>
      </c>
      <c r="G668" s="17">
        <f t="shared" ca="1" si="85"/>
        <v>13</v>
      </c>
      <c r="H668" s="36" t="str">
        <f>IFERROR(VLOOKUP(Tabla1[[#This Row],[COD PRODUCTO]],Tabla13[#All],9,0),"C")</f>
        <v>C</v>
      </c>
      <c r="I668" s="11">
        <f t="shared" ca="1" si="87"/>
        <v>490</v>
      </c>
      <c r="J668" s="11">
        <f t="shared" ca="1" si="87"/>
        <v>725</v>
      </c>
      <c r="K668" s="11">
        <f t="shared" ca="1" si="87"/>
        <v>317</v>
      </c>
      <c r="L668" s="11">
        <f t="shared" ca="1" si="87"/>
        <v>616</v>
      </c>
      <c r="M668" s="11">
        <f t="shared" ca="1" si="87"/>
        <v>650</v>
      </c>
      <c r="N668" s="11">
        <f t="shared" ca="1" si="87"/>
        <v>141</v>
      </c>
      <c r="O668" s="11">
        <f t="shared" ca="1" si="87"/>
        <v>961</v>
      </c>
      <c r="P668" s="11">
        <f t="shared" ca="1" si="87"/>
        <v>761</v>
      </c>
      <c r="Q668" s="11">
        <f t="shared" ca="1" si="87"/>
        <v>895</v>
      </c>
      <c r="R668" s="11">
        <f t="shared" ca="1" si="87"/>
        <v>880</v>
      </c>
      <c r="S668" s="11">
        <f t="shared" ca="1" si="87"/>
        <v>76</v>
      </c>
      <c r="T668" s="11">
        <f t="shared" ca="1" si="87"/>
        <v>-18</v>
      </c>
      <c r="U668" s="11">
        <f ca="1">IF($B$9=1,AVERAGE(Tabla1[[#This Row],[OCT]:[DIC]]),IF($B$9=2,AVERAGE(Tabla1[[#This Row],[JUL]:[DIC]]),AVERAGE(Tabla1[[#This Row],[ENE]:[DIC]])))</f>
        <v>312.66666666666669</v>
      </c>
      <c r="V668" s="11">
        <f ca="1">+Tabla1[[#This Row],[PROMEDIO VENTA (UNDS)]]/30</f>
        <v>10.422222222222222</v>
      </c>
      <c r="W668" s="11">
        <f ca="1">+Tabla1[[#This Row],[VENTA POR DÍA]]*Tabla1[[#This Row],[LEAD TIME (Días)]]</f>
        <v>135.48888888888888</v>
      </c>
      <c r="X668" s="11" t="str">
        <f>IF(Tabla1[[#This Row],[ABC]]="C","A PEDIDO","STOCK")</f>
        <v>A PEDIDO</v>
      </c>
      <c r="Y668" s="11">
        <f>IF(Tabla1[[#This Row],[ABC]]="C",0,ROUNDUP(VLOOKUP(Tabla1[[#This Row],[ABC]],$F$11:$J$12,MATCH(Y$15,$F$10:$J$10,0),0)*Tabla1[[#This Row],[VENTA POR DÍA]],0))</f>
        <v>0</v>
      </c>
      <c r="Z668" s="11">
        <f>IF(Tabla1[[#This Row],[ABC]]="C",0,ROUNDUP(VLOOKUP(Tabla1[[#This Row],[ABC]],$F$11:$J$12,MATCH(Z$15,$F$10:$J$10,0),0)*Tabla1[[#This Row],[VENTA POR DÍA]],0))</f>
        <v>0</v>
      </c>
    </row>
    <row r="669" spans="2:26" x14ac:dyDescent="0.2">
      <c r="B669" s="2">
        <v>347771</v>
      </c>
      <c r="C669" s="2" t="s">
        <v>569</v>
      </c>
      <c r="D669" s="2" t="s">
        <v>45</v>
      </c>
      <c r="E669" s="3" t="s">
        <v>6</v>
      </c>
      <c r="F669" s="16">
        <f t="shared" ca="1" si="84"/>
        <v>46</v>
      </c>
      <c r="G669" s="17">
        <f t="shared" ca="1" si="85"/>
        <v>27</v>
      </c>
      <c r="H669" s="36" t="str">
        <f>IFERROR(VLOOKUP(Tabla1[[#This Row],[COD PRODUCTO]],Tabla13[#All],9,0),"C")</f>
        <v>B</v>
      </c>
      <c r="I669" s="11">
        <f t="shared" ca="1" si="87"/>
        <v>839</v>
      </c>
      <c r="J669" s="11">
        <f t="shared" ca="1" si="87"/>
        <v>988</v>
      </c>
      <c r="K669" s="11">
        <f t="shared" ca="1" si="87"/>
        <v>582</v>
      </c>
      <c r="L669" s="11">
        <f t="shared" ca="1" si="87"/>
        <v>952</v>
      </c>
      <c r="M669" s="11">
        <f t="shared" ca="1" si="87"/>
        <v>722</v>
      </c>
      <c r="N669" s="11">
        <f t="shared" ca="1" si="87"/>
        <v>463</v>
      </c>
      <c r="O669" s="11">
        <f t="shared" ca="1" si="87"/>
        <v>560</v>
      </c>
      <c r="P669" s="11">
        <f t="shared" ca="1" si="87"/>
        <v>894</v>
      </c>
      <c r="Q669" s="11">
        <f t="shared" ca="1" si="87"/>
        <v>979</v>
      </c>
      <c r="R669" s="11">
        <f t="shared" ca="1" si="87"/>
        <v>634</v>
      </c>
      <c r="S669" s="11">
        <f t="shared" ca="1" si="87"/>
        <v>13</v>
      </c>
      <c r="T669" s="11">
        <f t="shared" ca="1" si="87"/>
        <v>484</v>
      </c>
      <c r="U669" s="11">
        <f ca="1">IF($B$9=1,AVERAGE(Tabla1[[#This Row],[OCT]:[DIC]]),IF($B$9=2,AVERAGE(Tabla1[[#This Row],[JUL]:[DIC]]),AVERAGE(Tabla1[[#This Row],[ENE]:[DIC]])))</f>
        <v>377</v>
      </c>
      <c r="V669" s="11">
        <f ca="1">+Tabla1[[#This Row],[PROMEDIO VENTA (UNDS)]]/30</f>
        <v>12.566666666666666</v>
      </c>
      <c r="W669" s="11">
        <f ca="1">+Tabla1[[#This Row],[VENTA POR DÍA]]*Tabla1[[#This Row],[LEAD TIME (Días)]]</f>
        <v>339.3</v>
      </c>
      <c r="X669" s="11" t="str">
        <f>IF(Tabla1[[#This Row],[ABC]]="C","A PEDIDO","STOCK")</f>
        <v>STOCK</v>
      </c>
      <c r="Y669" s="11">
        <f ca="1">IF(Tabla1[[#This Row],[ABC]]="C",0,ROUNDUP(VLOOKUP(Tabla1[[#This Row],[ABC]],$F$11:$J$12,MATCH(Y$15,$F$10:$J$10,0),0)*Tabla1[[#This Row],[VENTA POR DÍA]],0))</f>
        <v>118</v>
      </c>
      <c r="Z669" s="11">
        <f ca="1">IF(Tabla1[[#This Row],[ABC]]="C",0,ROUNDUP(VLOOKUP(Tabla1[[#This Row],[ABC]],$F$11:$J$12,MATCH(Z$15,$F$10:$J$10,0),0)*Tabla1[[#This Row],[VENTA POR DÍA]],0))</f>
        <v>287</v>
      </c>
    </row>
    <row r="670" spans="2:26" x14ac:dyDescent="0.2">
      <c r="B670" s="2">
        <v>348684</v>
      </c>
      <c r="C670" s="2" t="s">
        <v>571</v>
      </c>
      <c r="D670" s="2" t="s">
        <v>45</v>
      </c>
      <c r="E670" s="3" t="s">
        <v>6</v>
      </c>
      <c r="F670" s="16">
        <f t="shared" ca="1" si="84"/>
        <v>6</v>
      </c>
      <c r="G670" s="17">
        <f t="shared" ca="1" si="85"/>
        <v>24</v>
      </c>
      <c r="H670" s="36" t="str">
        <f>IFERROR(VLOOKUP(Tabla1[[#This Row],[COD PRODUCTO]],Tabla13[#All],9,0),"C")</f>
        <v>B</v>
      </c>
      <c r="I670" s="11">
        <f t="shared" ca="1" si="87"/>
        <v>233</v>
      </c>
      <c r="J670" s="11">
        <f t="shared" ca="1" si="87"/>
        <v>23</v>
      </c>
      <c r="K670" s="11">
        <f t="shared" ca="1" si="87"/>
        <v>191</v>
      </c>
      <c r="L670" s="11">
        <f t="shared" ca="1" si="87"/>
        <v>928</v>
      </c>
      <c r="M670" s="11">
        <f t="shared" ca="1" si="87"/>
        <v>806</v>
      </c>
      <c r="N670" s="11">
        <f t="shared" ca="1" si="87"/>
        <v>530</v>
      </c>
      <c r="O670" s="11">
        <f t="shared" ca="1" si="87"/>
        <v>475</v>
      </c>
      <c r="P670" s="11">
        <f t="shared" ca="1" si="87"/>
        <v>525</v>
      </c>
      <c r="Q670" s="11">
        <f t="shared" ca="1" si="87"/>
        <v>267</v>
      </c>
      <c r="R670" s="11">
        <f t="shared" ca="1" si="87"/>
        <v>322</v>
      </c>
      <c r="S670" s="11">
        <f t="shared" ca="1" si="87"/>
        <v>113</v>
      </c>
      <c r="T670" s="11">
        <f t="shared" ca="1" si="87"/>
        <v>266</v>
      </c>
      <c r="U670" s="11">
        <f ca="1">IF($B$9=1,AVERAGE(Tabla1[[#This Row],[OCT]:[DIC]]),IF($B$9=2,AVERAGE(Tabla1[[#This Row],[JUL]:[DIC]]),AVERAGE(Tabla1[[#This Row],[ENE]:[DIC]])))</f>
        <v>233.66666666666666</v>
      </c>
      <c r="V670" s="11">
        <f ca="1">+Tabla1[[#This Row],[PROMEDIO VENTA (UNDS)]]/30</f>
        <v>7.7888888888888888</v>
      </c>
      <c r="W670" s="11">
        <f ca="1">+Tabla1[[#This Row],[VENTA POR DÍA]]*Tabla1[[#This Row],[LEAD TIME (Días)]]</f>
        <v>186.93333333333334</v>
      </c>
      <c r="X670" s="11" t="str">
        <f>IF(Tabla1[[#This Row],[ABC]]="C","A PEDIDO","STOCK")</f>
        <v>STOCK</v>
      </c>
      <c r="Y670" s="11">
        <f ca="1">IF(Tabla1[[#This Row],[ABC]]="C",0,ROUNDUP(VLOOKUP(Tabla1[[#This Row],[ABC]],$F$11:$J$12,MATCH(Y$15,$F$10:$J$10,0),0)*Tabla1[[#This Row],[VENTA POR DÍA]],0))</f>
        <v>73</v>
      </c>
      <c r="Z670" s="11">
        <f ca="1">IF(Tabla1[[#This Row],[ABC]]="C",0,ROUNDUP(VLOOKUP(Tabla1[[#This Row],[ABC]],$F$11:$J$12,MATCH(Z$15,$F$10:$J$10,0),0)*Tabla1[[#This Row],[VENTA POR DÍA]],0))</f>
        <v>178</v>
      </c>
    </row>
    <row r="671" spans="2:26" x14ac:dyDescent="0.2">
      <c r="B671" s="2">
        <v>348681</v>
      </c>
      <c r="C671" s="2" t="s">
        <v>579</v>
      </c>
      <c r="D671" s="2" t="s">
        <v>45</v>
      </c>
      <c r="E671" s="3" t="s">
        <v>6</v>
      </c>
      <c r="F671" s="16">
        <f t="shared" ca="1" si="84"/>
        <v>47</v>
      </c>
      <c r="G671" s="17">
        <f t="shared" ca="1" si="85"/>
        <v>14</v>
      </c>
      <c r="H671" s="36" t="str">
        <f>IFERROR(VLOOKUP(Tabla1[[#This Row],[COD PRODUCTO]],Tabla13[#All],9,0),"C")</f>
        <v>C</v>
      </c>
      <c r="I671" s="11">
        <f t="shared" ca="1" si="87"/>
        <v>631</v>
      </c>
      <c r="J671" s="11">
        <f t="shared" ca="1" si="87"/>
        <v>848</v>
      </c>
      <c r="K671" s="11">
        <f t="shared" ca="1" si="87"/>
        <v>163</v>
      </c>
      <c r="L671" s="11">
        <f t="shared" ca="1" si="87"/>
        <v>539</v>
      </c>
      <c r="M671" s="11">
        <f t="shared" ca="1" si="87"/>
        <v>139</v>
      </c>
      <c r="N671" s="11">
        <f t="shared" ca="1" si="87"/>
        <v>641</v>
      </c>
      <c r="O671" s="11">
        <f t="shared" ca="1" si="87"/>
        <v>327</v>
      </c>
      <c r="P671" s="11">
        <f t="shared" ca="1" si="87"/>
        <v>17</v>
      </c>
      <c r="Q671" s="11">
        <f t="shared" ca="1" si="87"/>
        <v>618</v>
      </c>
      <c r="R671" s="11">
        <f t="shared" ca="1" si="87"/>
        <v>63</v>
      </c>
      <c r="S671" s="11">
        <f t="shared" ca="1" si="87"/>
        <v>264</v>
      </c>
      <c r="T671" s="11">
        <f t="shared" ca="1" si="87"/>
        <v>149</v>
      </c>
      <c r="U671" s="11">
        <f ca="1">IF($B$9=1,AVERAGE(Tabla1[[#This Row],[OCT]:[DIC]]),IF($B$9=2,AVERAGE(Tabla1[[#This Row],[JUL]:[DIC]]),AVERAGE(Tabla1[[#This Row],[ENE]:[DIC]])))</f>
        <v>158.66666666666666</v>
      </c>
      <c r="V671" s="11">
        <f ca="1">+Tabla1[[#This Row],[PROMEDIO VENTA (UNDS)]]/30</f>
        <v>5.2888888888888888</v>
      </c>
      <c r="W671" s="11">
        <f ca="1">+Tabla1[[#This Row],[VENTA POR DÍA]]*Tabla1[[#This Row],[LEAD TIME (Días)]]</f>
        <v>74.044444444444437</v>
      </c>
      <c r="X671" s="11" t="str">
        <f>IF(Tabla1[[#This Row],[ABC]]="C","A PEDIDO","STOCK")</f>
        <v>A PEDIDO</v>
      </c>
      <c r="Y671" s="11">
        <f>IF(Tabla1[[#This Row],[ABC]]="C",0,ROUNDUP(VLOOKUP(Tabla1[[#This Row],[ABC]],$F$11:$J$12,MATCH(Y$15,$F$10:$J$10,0),0)*Tabla1[[#This Row],[VENTA POR DÍA]],0))</f>
        <v>0</v>
      </c>
      <c r="Z671" s="11">
        <f>IF(Tabla1[[#This Row],[ABC]]="C",0,ROUNDUP(VLOOKUP(Tabla1[[#This Row],[ABC]],$F$11:$J$12,MATCH(Z$15,$F$10:$J$10,0),0)*Tabla1[[#This Row],[VENTA POR DÍA]],0))</f>
        <v>0</v>
      </c>
    </row>
    <row r="672" spans="2:26" x14ac:dyDescent="0.2">
      <c r="B672" s="2">
        <v>364153</v>
      </c>
      <c r="C672" s="2" t="s">
        <v>582</v>
      </c>
      <c r="D672" s="2" t="s">
        <v>45</v>
      </c>
      <c r="E672" s="3" t="s">
        <v>6</v>
      </c>
      <c r="F672" s="16">
        <f t="shared" ca="1" si="84"/>
        <v>34</v>
      </c>
      <c r="G672" s="17">
        <f t="shared" ca="1" si="85"/>
        <v>21</v>
      </c>
      <c r="H672" s="36" t="str">
        <f>IFERROR(VLOOKUP(Tabla1[[#This Row],[COD PRODUCTO]],Tabla13[#All],9,0),"C")</f>
        <v>B</v>
      </c>
      <c r="I672" s="11">
        <f t="shared" ca="1" si="87"/>
        <v>925</v>
      </c>
      <c r="J672" s="11">
        <f t="shared" ca="1" si="87"/>
        <v>332</v>
      </c>
      <c r="K672" s="11">
        <f t="shared" ca="1" si="87"/>
        <v>422</v>
      </c>
      <c r="L672" s="11">
        <f t="shared" ca="1" si="87"/>
        <v>259</v>
      </c>
      <c r="M672" s="11">
        <f t="shared" ca="1" si="87"/>
        <v>-43</v>
      </c>
      <c r="N672" s="11">
        <f t="shared" ca="1" si="87"/>
        <v>543</v>
      </c>
      <c r="O672" s="11">
        <f t="shared" ca="1" si="87"/>
        <v>448</v>
      </c>
      <c r="P672" s="11">
        <f t="shared" ca="1" si="87"/>
        <v>877</v>
      </c>
      <c r="Q672" s="11">
        <f t="shared" ca="1" si="87"/>
        <v>980</v>
      </c>
      <c r="R672" s="11">
        <f t="shared" ca="1" si="87"/>
        <v>-10</v>
      </c>
      <c r="S672" s="11">
        <f t="shared" ca="1" si="87"/>
        <v>969</v>
      </c>
      <c r="T672" s="11">
        <f t="shared" ca="1" si="87"/>
        <v>430</v>
      </c>
      <c r="U672" s="11">
        <f ca="1">IF($B$9=1,AVERAGE(Tabla1[[#This Row],[OCT]:[DIC]]),IF($B$9=2,AVERAGE(Tabla1[[#This Row],[JUL]:[DIC]]),AVERAGE(Tabla1[[#This Row],[ENE]:[DIC]])))</f>
        <v>463</v>
      </c>
      <c r="V672" s="11">
        <f ca="1">+Tabla1[[#This Row],[PROMEDIO VENTA (UNDS)]]/30</f>
        <v>15.433333333333334</v>
      </c>
      <c r="W672" s="11">
        <f ca="1">+Tabla1[[#This Row],[VENTA POR DÍA]]*Tabla1[[#This Row],[LEAD TIME (Días)]]</f>
        <v>324.10000000000002</v>
      </c>
      <c r="X672" s="11" t="str">
        <f>IF(Tabla1[[#This Row],[ABC]]="C","A PEDIDO","STOCK")</f>
        <v>STOCK</v>
      </c>
      <c r="Y672" s="11">
        <f ca="1">IF(Tabla1[[#This Row],[ABC]]="C",0,ROUNDUP(VLOOKUP(Tabla1[[#This Row],[ABC]],$F$11:$J$12,MATCH(Y$15,$F$10:$J$10,0),0)*Tabla1[[#This Row],[VENTA POR DÍA]],0))</f>
        <v>145</v>
      </c>
      <c r="Z672" s="11">
        <f ca="1">IF(Tabla1[[#This Row],[ABC]]="C",0,ROUNDUP(VLOOKUP(Tabla1[[#This Row],[ABC]],$F$11:$J$12,MATCH(Z$15,$F$10:$J$10,0),0)*Tabla1[[#This Row],[VENTA POR DÍA]],0))</f>
        <v>352</v>
      </c>
    </row>
    <row r="673" spans="2:26" x14ac:dyDescent="0.2">
      <c r="B673" s="2">
        <v>364411</v>
      </c>
      <c r="C673" s="2" t="s">
        <v>583</v>
      </c>
      <c r="D673" s="2" t="s">
        <v>45</v>
      </c>
      <c r="E673" s="3" t="s">
        <v>6</v>
      </c>
      <c r="F673" s="16">
        <f t="shared" ca="1" si="84"/>
        <v>33</v>
      </c>
      <c r="G673" s="17">
        <f t="shared" ca="1" si="85"/>
        <v>10</v>
      </c>
      <c r="H673" s="36" t="str">
        <f>IFERROR(VLOOKUP(Tabla1[[#This Row],[COD PRODUCTO]],Tabla13[#All],9,0),"C")</f>
        <v>C</v>
      </c>
      <c r="I673" s="11">
        <f t="shared" ca="1" si="87"/>
        <v>338</v>
      </c>
      <c r="J673" s="11">
        <f t="shared" ca="1" si="87"/>
        <v>552</v>
      </c>
      <c r="K673" s="11">
        <f t="shared" ca="1" si="87"/>
        <v>974</v>
      </c>
      <c r="L673" s="11">
        <f t="shared" ca="1" si="87"/>
        <v>875</v>
      </c>
      <c r="M673" s="11">
        <f t="shared" ca="1" si="87"/>
        <v>300</v>
      </c>
      <c r="N673" s="11">
        <f t="shared" ca="1" si="87"/>
        <v>86</v>
      </c>
      <c r="O673" s="11">
        <f t="shared" ca="1" si="87"/>
        <v>572</v>
      </c>
      <c r="P673" s="11">
        <f t="shared" ca="1" si="87"/>
        <v>276</v>
      </c>
      <c r="Q673" s="11">
        <f t="shared" ca="1" si="87"/>
        <v>971</v>
      </c>
      <c r="R673" s="11">
        <f t="shared" ca="1" si="87"/>
        <v>542</v>
      </c>
      <c r="S673" s="11">
        <f t="shared" ca="1" si="87"/>
        <v>259</v>
      </c>
      <c r="T673" s="11">
        <f t="shared" ca="1" si="87"/>
        <v>746</v>
      </c>
      <c r="U673" s="11">
        <f ca="1">IF($B$9=1,AVERAGE(Tabla1[[#This Row],[OCT]:[DIC]]),IF($B$9=2,AVERAGE(Tabla1[[#This Row],[JUL]:[DIC]]),AVERAGE(Tabla1[[#This Row],[ENE]:[DIC]])))</f>
        <v>515.66666666666663</v>
      </c>
      <c r="V673" s="11">
        <f ca="1">+Tabla1[[#This Row],[PROMEDIO VENTA (UNDS)]]/30</f>
        <v>17.188888888888886</v>
      </c>
      <c r="W673" s="11">
        <f ca="1">+Tabla1[[#This Row],[VENTA POR DÍA]]*Tabla1[[#This Row],[LEAD TIME (Días)]]</f>
        <v>171.88888888888886</v>
      </c>
      <c r="X673" s="11" t="str">
        <f>IF(Tabla1[[#This Row],[ABC]]="C","A PEDIDO","STOCK")</f>
        <v>A PEDIDO</v>
      </c>
      <c r="Y673" s="11">
        <f>IF(Tabla1[[#This Row],[ABC]]="C",0,ROUNDUP(VLOOKUP(Tabla1[[#This Row],[ABC]],$F$11:$J$12,MATCH(Y$15,$F$10:$J$10,0),0)*Tabla1[[#This Row],[VENTA POR DÍA]],0))</f>
        <v>0</v>
      </c>
      <c r="Z673" s="11">
        <f>IF(Tabla1[[#This Row],[ABC]]="C",0,ROUNDUP(VLOOKUP(Tabla1[[#This Row],[ABC]],$F$11:$J$12,MATCH(Z$15,$F$10:$J$10,0),0)*Tabla1[[#This Row],[VENTA POR DÍA]],0))</f>
        <v>0</v>
      </c>
    </row>
    <row r="674" spans="2:26" x14ac:dyDescent="0.2">
      <c r="B674" s="2">
        <v>347598</v>
      </c>
      <c r="C674" s="2" t="s">
        <v>169</v>
      </c>
      <c r="D674" s="2" t="s">
        <v>45</v>
      </c>
      <c r="E674" s="3" t="s">
        <v>6</v>
      </c>
      <c r="F674" s="16">
        <f t="shared" ca="1" si="84"/>
        <v>34</v>
      </c>
      <c r="G674" s="17">
        <f t="shared" ca="1" si="85"/>
        <v>11</v>
      </c>
      <c r="H674" s="36" t="str">
        <f>IFERROR(VLOOKUP(Tabla1[[#This Row],[COD PRODUCTO]],Tabla13[#All],9,0),"C")</f>
        <v>B</v>
      </c>
      <c r="I674" s="11">
        <f t="shared" ca="1" si="87"/>
        <v>746</v>
      </c>
      <c r="J674" s="11">
        <f t="shared" ca="1" si="87"/>
        <v>359</v>
      </c>
      <c r="K674" s="11">
        <f t="shared" ca="1" si="87"/>
        <v>821</v>
      </c>
      <c r="L674" s="11">
        <f t="shared" ca="1" si="87"/>
        <v>623</v>
      </c>
      <c r="M674" s="11">
        <f t="shared" ca="1" si="87"/>
        <v>466</v>
      </c>
      <c r="N674" s="11">
        <f t="shared" ca="1" si="87"/>
        <v>824</v>
      </c>
      <c r="O674" s="11">
        <f t="shared" ca="1" si="87"/>
        <v>-68</v>
      </c>
      <c r="P674" s="11">
        <f t="shared" ca="1" si="87"/>
        <v>825</v>
      </c>
      <c r="Q674" s="11">
        <f t="shared" ca="1" si="87"/>
        <v>477</v>
      </c>
      <c r="R674" s="11">
        <f t="shared" ca="1" si="87"/>
        <v>46</v>
      </c>
      <c r="S674" s="11">
        <f t="shared" ca="1" si="87"/>
        <v>-43</v>
      </c>
      <c r="T674" s="11">
        <f t="shared" ca="1" si="87"/>
        <v>369</v>
      </c>
      <c r="U674" s="11">
        <f ca="1">IF($B$9=1,AVERAGE(Tabla1[[#This Row],[OCT]:[DIC]]),IF($B$9=2,AVERAGE(Tabla1[[#This Row],[JUL]:[DIC]]),AVERAGE(Tabla1[[#This Row],[ENE]:[DIC]])))</f>
        <v>124</v>
      </c>
      <c r="V674" s="11">
        <f ca="1">+Tabla1[[#This Row],[PROMEDIO VENTA (UNDS)]]/30</f>
        <v>4.1333333333333337</v>
      </c>
      <c r="W674" s="11">
        <f ca="1">+Tabla1[[#This Row],[VENTA POR DÍA]]*Tabla1[[#This Row],[LEAD TIME (Días)]]</f>
        <v>45.466666666666669</v>
      </c>
      <c r="X674" s="11" t="str">
        <f>IF(Tabla1[[#This Row],[ABC]]="C","A PEDIDO","STOCK")</f>
        <v>STOCK</v>
      </c>
      <c r="Y674" s="11">
        <f ca="1">IF(Tabla1[[#This Row],[ABC]]="C",0,ROUNDUP(VLOOKUP(Tabla1[[#This Row],[ABC]],$F$11:$J$12,MATCH(Y$15,$F$10:$J$10,0),0)*Tabla1[[#This Row],[VENTA POR DÍA]],0))</f>
        <v>39</v>
      </c>
      <c r="Z674" s="11">
        <f ca="1">IF(Tabla1[[#This Row],[ABC]]="C",0,ROUNDUP(VLOOKUP(Tabla1[[#This Row],[ABC]],$F$11:$J$12,MATCH(Z$15,$F$10:$J$10,0),0)*Tabla1[[#This Row],[VENTA POR DÍA]],0))</f>
        <v>95</v>
      </c>
    </row>
    <row r="675" spans="2:26" x14ac:dyDescent="0.2">
      <c r="B675" s="2">
        <v>364290</v>
      </c>
      <c r="C675" s="2" t="s">
        <v>584</v>
      </c>
      <c r="D675" s="2" t="s">
        <v>45</v>
      </c>
      <c r="E675" s="3" t="s">
        <v>6</v>
      </c>
      <c r="F675" s="16">
        <f t="shared" ca="1" si="84"/>
        <v>7</v>
      </c>
      <c r="G675" s="17">
        <f t="shared" ca="1" si="85"/>
        <v>22</v>
      </c>
      <c r="H675" s="36" t="str">
        <f>IFERROR(VLOOKUP(Tabla1[[#This Row],[COD PRODUCTO]],Tabla13[#All],9,0),"C")</f>
        <v>C</v>
      </c>
      <c r="I675" s="11">
        <f t="shared" ca="1" si="87"/>
        <v>312</v>
      </c>
      <c r="J675" s="11">
        <f t="shared" ca="1" si="87"/>
        <v>964</v>
      </c>
      <c r="K675" s="11">
        <f t="shared" ca="1" si="87"/>
        <v>143</v>
      </c>
      <c r="L675" s="11">
        <f t="shared" ca="1" si="87"/>
        <v>177</v>
      </c>
      <c r="M675" s="11">
        <f t="shared" ca="1" si="87"/>
        <v>406</v>
      </c>
      <c r="N675" s="11">
        <f t="shared" ca="1" si="87"/>
        <v>234</v>
      </c>
      <c r="O675" s="11">
        <f t="shared" ca="1" si="87"/>
        <v>750</v>
      </c>
      <c r="P675" s="11">
        <f t="shared" ca="1" si="87"/>
        <v>253</v>
      </c>
      <c r="Q675" s="11">
        <f t="shared" ca="1" si="87"/>
        <v>492</v>
      </c>
      <c r="R675" s="11">
        <f t="shared" ca="1" si="87"/>
        <v>922</v>
      </c>
      <c r="S675" s="11">
        <f t="shared" ca="1" si="87"/>
        <v>178</v>
      </c>
      <c r="T675" s="11">
        <f t="shared" ca="1" si="87"/>
        <v>821</v>
      </c>
      <c r="U675" s="11">
        <f ca="1">IF($B$9=1,AVERAGE(Tabla1[[#This Row],[OCT]:[DIC]]),IF($B$9=2,AVERAGE(Tabla1[[#This Row],[JUL]:[DIC]]),AVERAGE(Tabla1[[#This Row],[ENE]:[DIC]])))</f>
        <v>640.33333333333337</v>
      </c>
      <c r="V675" s="11">
        <f ca="1">+Tabla1[[#This Row],[PROMEDIO VENTA (UNDS)]]/30</f>
        <v>21.344444444444445</v>
      </c>
      <c r="W675" s="11">
        <f ca="1">+Tabla1[[#This Row],[VENTA POR DÍA]]*Tabla1[[#This Row],[LEAD TIME (Días)]]</f>
        <v>469.57777777777778</v>
      </c>
      <c r="X675" s="11" t="str">
        <f>IF(Tabla1[[#This Row],[ABC]]="C","A PEDIDO","STOCK")</f>
        <v>A PEDIDO</v>
      </c>
      <c r="Y675" s="11">
        <f>IF(Tabla1[[#This Row],[ABC]]="C",0,ROUNDUP(VLOOKUP(Tabla1[[#This Row],[ABC]],$F$11:$J$12,MATCH(Y$15,$F$10:$J$10,0),0)*Tabla1[[#This Row],[VENTA POR DÍA]],0))</f>
        <v>0</v>
      </c>
      <c r="Z675" s="11">
        <f>IF(Tabla1[[#This Row],[ABC]]="C",0,ROUNDUP(VLOOKUP(Tabla1[[#This Row],[ABC]],$F$11:$J$12,MATCH(Z$15,$F$10:$J$10,0),0)*Tabla1[[#This Row],[VENTA POR DÍA]],0))</f>
        <v>0</v>
      </c>
    </row>
    <row r="676" spans="2:26" x14ac:dyDescent="0.2">
      <c r="B676" s="2">
        <v>347619</v>
      </c>
      <c r="C676" s="2" t="s">
        <v>585</v>
      </c>
      <c r="D676" s="2" t="s">
        <v>45</v>
      </c>
      <c r="E676" s="3" t="s">
        <v>6</v>
      </c>
      <c r="F676" s="16">
        <f t="shared" ca="1" si="84"/>
        <v>18</v>
      </c>
      <c r="G676" s="17">
        <f t="shared" ca="1" si="85"/>
        <v>3</v>
      </c>
      <c r="H676" s="36" t="str">
        <f>IFERROR(VLOOKUP(Tabla1[[#This Row],[COD PRODUCTO]],Tabla13[#All],9,0),"C")</f>
        <v>B</v>
      </c>
      <c r="I676" s="11">
        <f t="shared" ref="I676:T685" ca="1" si="88">RANDBETWEEN(-100,1000)</f>
        <v>944</v>
      </c>
      <c r="J676" s="11">
        <f t="shared" ca="1" si="88"/>
        <v>-29</v>
      </c>
      <c r="K676" s="11">
        <f t="shared" ca="1" si="88"/>
        <v>969</v>
      </c>
      <c r="L676" s="11">
        <f t="shared" ca="1" si="88"/>
        <v>798</v>
      </c>
      <c r="M676" s="11">
        <f t="shared" ca="1" si="88"/>
        <v>381</v>
      </c>
      <c r="N676" s="11">
        <f t="shared" ca="1" si="88"/>
        <v>39</v>
      </c>
      <c r="O676" s="11">
        <f t="shared" ca="1" si="88"/>
        <v>282</v>
      </c>
      <c r="P676" s="11">
        <f t="shared" ca="1" si="88"/>
        <v>165</v>
      </c>
      <c r="Q676" s="11">
        <f t="shared" ca="1" si="88"/>
        <v>302</v>
      </c>
      <c r="R676" s="11">
        <f t="shared" ca="1" si="88"/>
        <v>988</v>
      </c>
      <c r="S676" s="11">
        <f t="shared" ca="1" si="88"/>
        <v>334</v>
      </c>
      <c r="T676" s="11">
        <f t="shared" ca="1" si="88"/>
        <v>948</v>
      </c>
      <c r="U676" s="11">
        <f ca="1">IF($B$9=1,AVERAGE(Tabla1[[#This Row],[OCT]:[DIC]]),IF($B$9=2,AVERAGE(Tabla1[[#This Row],[JUL]:[DIC]]),AVERAGE(Tabla1[[#This Row],[ENE]:[DIC]])))</f>
        <v>756.66666666666663</v>
      </c>
      <c r="V676" s="11">
        <f ca="1">+Tabla1[[#This Row],[PROMEDIO VENTA (UNDS)]]/30</f>
        <v>25.222222222222221</v>
      </c>
      <c r="W676" s="11">
        <f ca="1">+Tabla1[[#This Row],[VENTA POR DÍA]]*Tabla1[[#This Row],[LEAD TIME (Días)]]</f>
        <v>75.666666666666657</v>
      </c>
      <c r="X676" s="11" t="str">
        <f>IF(Tabla1[[#This Row],[ABC]]="C","A PEDIDO","STOCK")</f>
        <v>STOCK</v>
      </c>
      <c r="Y676" s="11">
        <f ca="1">IF(Tabla1[[#This Row],[ABC]]="C",0,ROUNDUP(VLOOKUP(Tabla1[[#This Row],[ABC]],$F$11:$J$12,MATCH(Y$15,$F$10:$J$10,0),0)*Tabla1[[#This Row],[VENTA POR DÍA]],0))</f>
        <v>237</v>
      </c>
      <c r="Z676" s="11">
        <f ca="1">IF(Tabla1[[#This Row],[ABC]]="C",0,ROUNDUP(VLOOKUP(Tabla1[[#This Row],[ABC]],$F$11:$J$12,MATCH(Z$15,$F$10:$J$10,0),0)*Tabla1[[#This Row],[VENTA POR DÍA]],0))</f>
        <v>575</v>
      </c>
    </row>
    <row r="677" spans="2:26" x14ac:dyDescent="0.2">
      <c r="B677" s="2">
        <v>353542</v>
      </c>
      <c r="C677" s="2" t="s">
        <v>165</v>
      </c>
      <c r="D677" s="2" t="s">
        <v>45</v>
      </c>
      <c r="E677" s="3" t="s">
        <v>6</v>
      </c>
      <c r="F677" s="16">
        <f t="shared" ca="1" si="84"/>
        <v>7</v>
      </c>
      <c r="G677" s="17">
        <f t="shared" ca="1" si="85"/>
        <v>5</v>
      </c>
      <c r="H677" s="36" t="str">
        <f>IFERROR(VLOOKUP(Tabla1[[#This Row],[COD PRODUCTO]],Tabla13[#All],9,0),"C")</f>
        <v>A</v>
      </c>
      <c r="I677" s="11">
        <f t="shared" ca="1" si="88"/>
        <v>162</v>
      </c>
      <c r="J677" s="11">
        <f t="shared" ca="1" si="88"/>
        <v>603</v>
      </c>
      <c r="K677" s="11">
        <f t="shared" ca="1" si="88"/>
        <v>474</v>
      </c>
      <c r="L677" s="11">
        <f t="shared" ca="1" si="88"/>
        <v>613</v>
      </c>
      <c r="M677" s="11">
        <f t="shared" ca="1" si="88"/>
        <v>540</v>
      </c>
      <c r="N677" s="11">
        <f t="shared" ca="1" si="88"/>
        <v>-69</v>
      </c>
      <c r="O677" s="11">
        <f t="shared" ca="1" si="88"/>
        <v>366</v>
      </c>
      <c r="P677" s="11">
        <f t="shared" ca="1" si="88"/>
        <v>400</v>
      </c>
      <c r="Q677" s="11">
        <f t="shared" ca="1" si="88"/>
        <v>596</v>
      </c>
      <c r="R677" s="11">
        <f t="shared" ca="1" si="88"/>
        <v>291</v>
      </c>
      <c r="S677" s="11">
        <f t="shared" ca="1" si="88"/>
        <v>134</v>
      </c>
      <c r="T677" s="11">
        <f t="shared" ca="1" si="88"/>
        <v>341</v>
      </c>
      <c r="U677" s="11">
        <f ca="1">IF($B$9=1,AVERAGE(Tabla1[[#This Row],[OCT]:[DIC]]),IF($B$9=2,AVERAGE(Tabla1[[#This Row],[JUL]:[DIC]]),AVERAGE(Tabla1[[#This Row],[ENE]:[DIC]])))</f>
        <v>255.33333333333334</v>
      </c>
      <c r="V677" s="11">
        <f ca="1">+Tabla1[[#This Row],[PROMEDIO VENTA (UNDS)]]/30</f>
        <v>8.5111111111111111</v>
      </c>
      <c r="W677" s="11">
        <f ca="1">+Tabla1[[#This Row],[VENTA POR DÍA]]*Tabla1[[#This Row],[LEAD TIME (Días)]]</f>
        <v>42.555555555555557</v>
      </c>
      <c r="X677" s="11" t="str">
        <f>IF(Tabla1[[#This Row],[ABC]]="C","A PEDIDO","STOCK")</f>
        <v>STOCK</v>
      </c>
      <c r="Y677" s="11">
        <f ca="1">IF(Tabla1[[#This Row],[ABC]]="C",0,ROUNDUP(VLOOKUP(Tabla1[[#This Row],[ABC]],$F$11:$J$12,MATCH(Y$15,$F$10:$J$10,0),0)*Tabla1[[#This Row],[VENTA POR DÍA]],0))</f>
        <v>26</v>
      </c>
      <c r="Z677" s="11">
        <f ca="1">IF(Tabla1[[#This Row],[ABC]]="C",0,ROUNDUP(VLOOKUP(Tabla1[[#This Row],[ABC]],$F$11:$J$12,MATCH(Z$15,$F$10:$J$10,0),0)*Tabla1[[#This Row],[VENTA POR DÍA]],0))</f>
        <v>249</v>
      </c>
    </row>
    <row r="678" spans="2:26" x14ac:dyDescent="0.2">
      <c r="B678" s="2">
        <v>347580</v>
      </c>
      <c r="C678" s="2" t="s">
        <v>346</v>
      </c>
      <c r="D678" s="2" t="s">
        <v>45</v>
      </c>
      <c r="E678" s="3" t="s">
        <v>6</v>
      </c>
      <c r="F678" s="16">
        <f t="shared" ca="1" si="84"/>
        <v>7</v>
      </c>
      <c r="G678" s="17">
        <f t="shared" ca="1" si="85"/>
        <v>12</v>
      </c>
      <c r="H678" s="36" t="str">
        <f>IFERROR(VLOOKUP(Tabla1[[#This Row],[COD PRODUCTO]],Tabla13[#All],9,0),"C")</f>
        <v>B</v>
      </c>
      <c r="I678" s="11">
        <f t="shared" ca="1" si="88"/>
        <v>970</v>
      </c>
      <c r="J678" s="11">
        <f t="shared" ca="1" si="88"/>
        <v>510</v>
      </c>
      <c r="K678" s="11">
        <f t="shared" ca="1" si="88"/>
        <v>527</v>
      </c>
      <c r="L678" s="11">
        <f t="shared" ca="1" si="88"/>
        <v>219</v>
      </c>
      <c r="M678" s="11">
        <f t="shared" ca="1" si="88"/>
        <v>306</v>
      </c>
      <c r="N678" s="11">
        <f t="shared" ca="1" si="88"/>
        <v>-14</v>
      </c>
      <c r="O678" s="11">
        <f t="shared" ca="1" si="88"/>
        <v>871</v>
      </c>
      <c r="P678" s="11">
        <f t="shared" ca="1" si="88"/>
        <v>905</v>
      </c>
      <c r="Q678" s="11">
        <f t="shared" ca="1" si="88"/>
        <v>628</v>
      </c>
      <c r="R678" s="11">
        <f t="shared" ca="1" si="88"/>
        <v>364</v>
      </c>
      <c r="S678" s="11">
        <f t="shared" ca="1" si="88"/>
        <v>320</v>
      </c>
      <c r="T678" s="11">
        <f t="shared" ca="1" si="88"/>
        <v>657</v>
      </c>
      <c r="U678" s="11">
        <f ca="1">IF($B$9=1,AVERAGE(Tabla1[[#This Row],[OCT]:[DIC]]),IF($B$9=2,AVERAGE(Tabla1[[#This Row],[JUL]:[DIC]]),AVERAGE(Tabla1[[#This Row],[ENE]:[DIC]])))</f>
        <v>447</v>
      </c>
      <c r="V678" s="11">
        <f ca="1">+Tabla1[[#This Row],[PROMEDIO VENTA (UNDS)]]/30</f>
        <v>14.9</v>
      </c>
      <c r="W678" s="11">
        <f ca="1">+Tabla1[[#This Row],[VENTA POR DÍA]]*Tabla1[[#This Row],[LEAD TIME (Días)]]</f>
        <v>178.8</v>
      </c>
      <c r="X678" s="11" t="str">
        <f>IF(Tabla1[[#This Row],[ABC]]="C","A PEDIDO","STOCK")</f>
        <v>STOCK</v>
      </c>
      <c r="Y678" s="11">
        <f ca="1">IF(Tabla1[[#This Row],[ABC]]="C",0,ROUNDUP(VLOOKUP(Tabla1[[#This Row],[ABC]],$F$11:$J$12,MATCH(Y$15,$F$10:$J$10,0),0)*Tabla1[[#This Row],[VENTA POR DÍA]],0))</f>
        <v>140</v>
      </c>
      <c r="Z678" s="11">
        <f ca="1">IF(Tabla1[[#This Row],[ABC]]="C",0,ROUNDUP(VLOOKUP(Tabla1[[#This Row],[ABC]],$F$11:$J$12,MATCH(Z$15,$F$10:$J$10,0),0)*Tabla1[[#This Row],[VENTA POR DÍA]],0))</f>
        <v>340</v>
      </c>
    </row>
    <row r="679" spans="2:26" x14ac:dyDescent="0.2">
      <c r="B679" s="2">
        <v>347584</v>
      </c>
      <c r="C679" s="2" t="s">
        <v>198</v>
      </c>
      <c r="D679" s="2" t="s">
        <v>45</v>
      </c>
      <c r="E679" s="3" t="s">
        <v>6</v>
      </c>
      <c r="F679" s="16">
        <f t="shared" ca="1" si="84"/>
        <v>49</v>
      </c>
      <c r="G679" s="17">
        <f t="shared" ca="1" si="85"/>
        <v>7</v>
      </c>
      <c r="H679" s="36" t="str">
        <f>IFERROR(VLOOKUP(Tabla1[[#This Row],[COD PRODUCTO]],Tabla13[#All],9,0),"C")</f>
        <v>A</v>
      </c>
      <c r="I679" s="11">
        <f t="shared" ca="1" si="88"/>
        <v>676</v>
      </c>
      <c r="J679" s="11">
        <f t="shared" ca="1" si="88"/>
        <v>418</v>
      </c>
      <c r="K679" s="11">
        <f t="shared" ca="1" si="88"/>
        <v>518</v>
      </c>
      <c r="L679" s="11">
        <f t="shared" ca="1" si="88"/>
        <v>722</v>
      </c>
      <c r="M679" s="11">
        <f t="shared" ca="1" si="88"/>
        <v>296</v>
      </c>
      <c r="N679" s="11">
        <f t="shared" ca="1" si="88"/>
        <v>126</v>
      </c>
      <c r="O679" s="11">
        <f t="shared" ca="1" si="88"/>
        <v>938</v>
      </c>
      <c r="P679" s="11">
        <f t="shared" ca="1" si="88"/>
        <v>410</v>
      </c>
      <c r="Q679" s="11">
        <f t="shared" ca="1" si="88"/>
        <v>690</v>
      </c>
      <c r="R679" s="11">
        <f t="shared" ca="1" si="88"/>
        <v>521</v>
      </c>
      <c r="S679" s="11">
        <f t="shared" ca="1" si="88"/>
        <v>8</v>
      </c>
      <c r="T679" s="11">
        <f t="shared" ca="1" si="88"/>
        <v>281</v>
      </c>
      <c r="U679" s="11">
        <f ca="1">IF($B$9=1,AVERAGE(Tabla1[[#This Row],[OCT]:[DIC]]),IF($B$9=2,AVERAGE(Tabla1[[#This Row],[JUL]:[DIC]]),AVERAGE(Tabla1[[#This Row],[ENE]:[DIC]])))</f>
        <v>270</v>
      </c>
      <c r="V679" s="11">
        <f ca="1">+Tabla1[[#This Row],[PROMEDIO VENTA (UNDS)]]/30</f>
        <v>9</v>
      </c>
      <c r="W679" s="11">
        <f ca="1">+Tabla1[[#This Row],[VENTA POR DÍA]]*Tabla1[[#This Row],[LEAD TIME (Días)]]</f>
        <v>63</v>
      </c>
      <c r="X679" s="11" t="str">
        <f>IF(Tabla1[[#This Row],[ABC]]="C","A PEDIDO","STOCK")</f>
        <v>STOCK</v>
      </c>
      <c r="Y679" s="11">
        <f ca="1">IF(Tabla1[[#This Row],[ABC]]="C",0,ROUNDUP(VLOOKUP(Tabla1[[#This Row],[ABC]],$F$11:$J$12,MATCH(Y$15,$F$10:$J$10,0),0)*Tabla1[[#This Row],[VENTA POR DÍA]],0))</f>
        <v>27</v>
      </c>
      <c r="Z679" s="11">
        <f ca="1">IF(Tabla1[[#This Row],[ABC]]="C",0,ROUNDUP(VLOOKUP(Tabla1[[#This Row],[ABC]],$F$11:$J$12,MATCH(Z$15,$F$10:$J$10,0),0)*Tabla1[[#This Row],[VENTA POR DÍA]],0))</f>
        <v>263</v>
      </c>
    </row>
    <row r="680" spans="2:26" x14ac:dyDescent="0.2">
      <c r="B680" s="2">
        <v>347582</v>
      </c>
      <c r="C680" s="2" t="s">
        <v>586</v>
      </c>
      <c r="D680" s="2" t="s">
        <v>45</v>
      </c>
      <c r="E680" s="3" t="s">
        <v>6</v>
      </c>
      <c r="F680" s="16">
        <f t="shared" ca="1" si="84"/>
        <v>9</v>
      </c>
      <c r="G680" s="17">
        <f t="shared" ca="1" si="85"/>
        <v>17</v>
      </c>
      <c r="H680" s="36" t="str">
        <f>IFERROR(VLOOKUP(Tabla1[[#This Row],[COD PRODUCTO]],Tabla13[#All],9,0),"C")</f>
        <v>A</v>
      </c>
      <c r="I680" s="11">
        <f t="shared" ca="1" si="88"/>
        <v>-81</v>
      </c>
      <c r="J680" s="11">
        <f t="shared" ca="1" si="88"/>
        <v>477</v>
      </c>
      <c r="K680" s="11">
        <f t="shared" ca="1" si="88"/>
        <v>524</v>
      </c>
      <c r="L680" s="11">
        <f t="shared" ca="1" si="88"/>
        <v>188</v>
      </c>
      <c r="M680" s="11">
        <f t="shared" ca="1" si="88"/>
        <v>553</v>
      </c>
      <c r="N680" s="11">
        <f t="shared" ca="1" si="88"/>
        <v>481</v>
      </c>
      <c r="O680" s="11">
        <f t="shared" ca="1" si="88"/>
        <v>672</v>
      </c>
      <c r="P680" s="11">
        <f t="shared" ca="1" si="88"/>
        <v>341</v>
      </c>
      <c r="Q680" s="11">
        <f t="shared" ca="1" si="88"/>
        <v>22</v>
      </c>
      <c r="R680" s="11">
        <f t="shared" ca="1" si="88"/>
        <v>-4</v>
      </c>
      <c r="S680" s="11">
        <f t="shared" ca="1" si="88"/>
        <v>890</v>
      </c>
      <c r="T680" s="11">
        <f t="shared" ca="1" si="88"/>
        <v>368</v>
      </c>
      <c r="U680" s="11">
        <f ca="1">IF($B$9=1,AVERAGE(Tabla1[[#This Row],[OCT]:[DIC]]),IF($B$9=2,AVERAGE(Tabla1[[#This Row],[JUL]:[DIC]]),AVERAGE(Tabla1[[#This Row],[ENE]:[DIC]])))</f>
        <v>418</v>
      </c>
      <c r="V680" s="11">
        <f ca="1">+Tabla1[[#This Row],[PROMEDIO VENTA (UNDS)]]/30</f>
        <v>13.933333333333334</v>
      </c>
      <c r="W680" s="11">
        <f ca="1">+Tabla1[[#This Row],[VENTA POR DÍA]]*Tabla1[[#This Row],[LEAD TIME (Días)]]</f>
        <v>236.86666666666667</v>
      </c>
      <c r="X680" s="11" t="str">
        <f>IF(Tabla1[[#This Row],[ABC]]="C","A PEDIDO","STOCK")</f>
        <v>STOCK</v>
      </c>
      <c r="Y680" s="11">
        <f ca="1">IF(Tabla1[[#This Row],[ABC]]="C",0,ROUNDUP(VLOOKUP(Tabla1[[#This Row],[ABC]],$F$11:$J$12,MATCH(Y$15,$F$10:$J$10,0),0)*Tabla1[[#This Row],[VENTA POR DÍA]],0))</f>
        <v>42</v>
      </c>
      <c r="Z680" s="11">
        <f ca="1">IF(Tabla1[[#This Row],[ABC]]="C",0,ROUNDUP(VLOOKUP(Tabla1[[#This Row],[ABC]],$F$11:$J$12,MATCH(Z$15,$F$10:$J$10,0),0)*Tabla1[[#This Row],[VENTA POR DÍA]],0))</f>
        <v>407</v>
      </c>
    </row>
    <row r="681" spans="2:26" x14ac:dyDescent="0.2">
      <c r="B681" s="2">
        <v>353556</v>
      </c>
      <c r="C681" s="2" t="s">
        <v>588</v>
      </c>
      <c r="D681" s="2" t="s">
        <v>45</v>
      </c>
      <c r="E681" s="3" t="s">
        <v>6</v>
      </c>
      <c r="F681" s="16">
        <f t="shared" ca="1" si="84"/>
        <v>49</v>
      </c>
      <c r="G681" s="17">
        <f t="shared" ca="1" si="85"/>
        <v>3</v>
      </c>
      <c r="H681" s="36" t="str">
        <f>IFERROR(VLOOKUP(Tabla1[[#This Row],[COD PRODUCTO]],Tabla13[#All],9,0),"C")</f>
        <v>A</v>
      </c>
      <c r="I681" s="11">
        <f t="shared" ca="1" si="88"/>
        <v>391</v>
      </c>
      <c r="J681" s="11">
        <f t="shared" ca="1" si="88"/>
        <v>-8</v>
      </c>
      <c r="K681" s="11">
        <f t="shared" ca="1" si="88"/>
        <v>876</v>
      </c>
      <c r="L681" s="11">
        <f t="shared" ca="1" si="88"/>
        <v>640</v>
      </c>
      <c r="M681" s="11">
        <f t="shared" ca="1" si="88"/>
        <v>747</v>
      </c>
      <c r="N681" s="11">
        <f t="shared" ca="1" si="88"/>
        <v>597</v>
      </c>
      <c r="O681" s="11">
        <f t="shared" ca="1" si="88"/>
        <v>518</v>
      </c>
      <c r="P681" s="11">
        <f t="shared" ca="1" si="88"/>
        <v>642</v>
      </c>
      <c r="Q681" s="11">
        <f t="shared" ca="1" si="88"/>
        <v>284</v>
      </c>
      <c r="R681" s="11">
        <f t="shared" ca="1" si="88"/>
        <v>-39</v>
      </c>
      <c r="S681" s="11">
        <f t="shared" ca="1" si="88"/>
        <v>538</v>
      </c>
      <c r="T681" s="11">
        <f t="shared" ca="1" si="88"/>
        <v>625</v>
      </c>
      <c r="U681" s="11">
        <f ca="1">IF($B$9=1,AVERAGE(Tabla1[[#This Row],[OCT]:[DIC]]),IF($B$9=2,AVERAGE(Tabla1[[#This Row],[JUL]:[DIC]]),AVERAGE(Tabla1[[#This Row],[ENE]:[DIC]])))</f>
        <v>374.66666666666669</v>
      </c>
      <c r="V681" s="11">
        <f ca="1">+Tabla1[[#This Row],[PROMEDIO VENTA (UNDS)]]/30</f>
        <v>12.488888888888889</v>
      </c>
      <c r="W681" s="11">
        <f ca="1">+Tabla1[[#This Row],[VENTA POR DÍA]]*Tabla1[[#This Row],[LEAD TIME (Días)]]</f>
        <v>37.466666666666669</v>
      </c>
      <c r="X681" s="11" t="str">
        <f>IF(Tabla1[[#This Row],[ABC]]="C","A PEDIDO","STOCK")</f>
        <v>STOCK</v>
      </c>
      <c r="Y681" s="11">
        <f ca="1">IF(Tabla1[[#This Row],[ABC]]="C",0,ROUNDUP(VLOOKUP(Tabla1[[#This Row],[ABC]],$F$11:$J$12,MATCH(Y$15,$F$10:$J$10,0),0)*Tabla1[[#This Row],[VENTA POR DÍA]],0))</f>
        <v>38</v>
      </c>
      <c r="Z681" s="11">
        <f ca="1">IF(Tabla1[[#This Row],[ABC]]="C",0,ROUNDUP(VLOOKUP(Tabla1[[#This Row],[ABC]],$F$11:$J$12,MATCH(Z$15,$F$10:$J$10,0),0)*Tabla1[[#This Row],[VENTA POR DÍA]],0))</f>
        <v>365</v>
      </c>
    </row>
    <row r="682" spans="2:26" x14ac:dyDescent="0.2">
      <c r="B682" s="2">
        <v>347817</v>
      </c>
      <c r="C682" s="2" t="s">
        <v>593</v>
      </c>
      <c r="D682" s="2" t="s">
        <v>45</v>
      </c>
      <c r="E682" s="3" t="s">
        <v>6</v>
      </c>
      <c r="F682" s="16">
        <f t="shared" ca="1" si="84"/>
        <v>40</v>
      </c>
      <c r="G682" s="17">
        <f t="shared" ca="1" si="85"/>
        <v>13</v>
      </c>
      <c r="H682" s="36" t="str">
        <f>IFERROR(VLOOKUP(Tabla1[[#This Row],[COD PRODUCTO]],Tabla13[#All],9,0),"C")</f>
        <v>C</v>
      </c>
      <c r="I682" s="11">
        <f t="shared" ca="1" si="88"/>
        <v>920</v>
      </c>
      <c r="J682" s="11">
        <f t="shared" ca="1" si="88"/>
        <v>557</v>
      </c>
      <c r="K682" s="11">
        <f t="shared" ca="1" si="88"/>
        <v>828</v>
      </c>
      <c r="L682" s="11">
        <f t="shared" ca="1" si="88"/>
        <v>13</v>
      </c>
      <c r="M682" s="11">
        <f t="shared" ca="1" si="88"/>
        <v>300</v>
      </c>
      <c r="N682" s="11">
        <f t="shared" ca="1" si="88"/>
        <v>145</v>
      </c>
      <c r="O682" s="11">
        <f t="shared" ca="1" si="88"/>
        <v>415</v>
      </c>
      <c r="P682" s="11">
        <f t="shared" ca="1" si="88"/>
        <v>254</v>
      </c>
      <c r="Q682" s="11">
        <f t="shared" ca="1" si="88"/>
        <v>-98</v>
      </c>
      <c r="R682" s="11">
        <f t="shared" ca="1" si="88"/>
        <v>838</v>
      </c>
      <c r="S682" s="11">
        <f t="shared" ca="1" si="88"/>
        <v>25</v>
      </c>
      <c r="T682" s="11">
        <f t="shared" ca="1" si="88"/>
        <v>160</v>
      </c>
      <c r="U682" s="11">
        <f ca="1">IF($B$9=1,AVERAGE(Tabla1[[#This Row],[OCT]:[DIC]]),IF($B$9=2,AVERAGE(Tabla1[[#This Row],[JUL]:[DIC]]),AVERAGE(Tabla1[[#This Row],[ENE]:[DIC]])))</f>
        <v>341</v>
      </c>
      <c r="V682" s="11">
        <f ca="1">+Tabla1[[#This Row],[PROMEDIO VENTA (UNDS)]]/30</f>
        <v>11.366666666666667</v>
      </c>
      <c r="W682" s="11">
        <f ca="1">+Tabla1[[#This Row],[VENTA POR DÍA]]*Tabla1[[#This Row],[LEAD TIME (Días)]]</f>
        <v>147.76666666666668</v>
      </c>
      <c r="X682" s="11" t="str">
        <f>IF(Tabla1[[#This Row],[ABC]]="C","A PEDIDO","STOCK")</f>
        <v>A PEDIDO</v>
      </c>
      <c r="Y682" s="11">
        <f>IF(Tabla1[[#This Row],[ABC]]="C",0,ROUNDUP(VLOOKUP(Tabla1[[#This Row],[ABC]],$F$11:$J$12,MATCH(Y$15,$F$10:$J$10,0),0)*Tabla1[[#This Row],[VENTA POR DÍA]],0))</f>
        <v>0</v>
      </c>
      <c r="Z682" s="11">
        <f>IF(Tabla1[[#This Row],[ABC]]="C",0,ROUNDUP(VLOOKUP(Tabla1[[#This Row],[ABC]],$F$11:$J$12,MATCH(Z$15,$F$10:$J$10,0),0)*Tabla1[[#This Row],[VENTA POR DÍA]],0))</f>
        <v>0</v>
      </c>
    </row>
    <row r="683" spans="2:26" x14ac:dyDescent="0.2">
      <c r="B683" s="2">
        <v>347809</v>
      </c>
      <c r="C683" s="2" t="s">
        <v>595</v>
      </c>
      <c r="D683" s="2" t="s">
        <v>45</v>
      </c>
      <c r="E683" s="3" t="s">
        <v>6</v>
      </c>
      <c r="F683" s="16">
        <f t="shared" ca="1" si="84"/>
        <v>16</v>
      </c>
      <c r="G683" s="17">
        <f t="shared" ca="1" si="85"/>
        <v>19</v>
      </c>
      <c r="H683" s="36" t="str">
        <f>IFERROR(VLOOKUP(Tabla1[[#This Row],[COD PRODUCTO]],Tabla13[#All],9,0),"C")</f>
        <v>C</v>
      </c>
      <c r="I683" s="11">
        <f t="shared" ca="1" si="88"/>
        <v>452</v>
      </c>
      <c r="J683" s="11">
        <f t="shared" ca="1" si="88"/>
        <v>739</v>
      </c>
      <c r="K683" s="11">
        <f t="shared" ca="1" si="88"/>
        <v>986</v>
      </c>
      <c r="L683" s="11">
        <f t="shared" ca="1" si="88"/>
        <v>976</v>
      </c>
      <c r="M683" s="11">
        <f t="shared" ca="1" si="88"/>
        <v>615</v>
      </c>
      <c r="N683" s="11">
        <f t="shared" ca="1" si="88"/>
        <v>689</v>
      </c>
      <c r="O683" s="11">
        <f t="shared" ca="1" si="88"/>
        <v>208</v>
      </c>
      <c r="P683" s="11">
        <f t="shared" ca="1" si="88"/>
        <v>985</v>
      </c>
      <c r="Q683" s="11">
        <f t="shared" ca="1" si="88"/>
        <v>-52</v>
      </c>
      <c r="R683" s="11">
        <f t="shared" ca="1" si="88"/>
        <v>910</v>
      </c>
      <c r="S683" s="11">
        <f t="shared" ca="1" si="88"/>
        <v>135</v>
      </c>
      <c r="T683" s="11">
        <f t="shared" ca="1" si="88"/>
        <v>176</v>
      </c>
      <c r="U683" s="11">
        <f ca="1">IF($B$9=1,AVERAGE(Tabla1[[#This Row],[OCT]:[DIC]]),IF($B$9=2,AVERAGE(Tabla1[[#This Row],[JUL]:[DIC]]),AVERAGE(Tabla1[[#This Row],[ENE]:[DIC]])))</f>
        <v>407</v>
      </c>
      <c r="V683" s="11">
        <f ca="1">+Tabla1[[#This Row],[PROMEDIO VENTA (UNDS)]]/30</f>
        <v>13.566666666666666</v>
      </c>
      <c r="W683" s="11">
        <f ca="1">+Tabla1[[#This Row],[VENTA POR DÍA]]*Tabla1[[#This Row],[LEAD TIME (Días)]]</f>
        <v>257.76666666666665</v>
      </c>
      <c r="X683" s="11" t="str">
        <f>IF(Tabla1[[#This Row],[ABC]]="C","A PEDIDO","STOCK")</f>
        <v>A PEDIDO</v>
      </c>
      <c r="Y683" s="11">
        <f>IF(Tabla1[[#This Row],[ABC]]="C",0,ROUNDUP(VLOOKUP(Tabla1[[#This Row],[ABC]],$F$11:$J$12,MATCH(Y$15,$F$10:$J$10,0),0)*Tabla1[[#This Row],[VENTA POR DÍA]],0))</f>
        <v>0</v>
      </c>
      <c r="Z683" s="11">
        <f>IF(Tabla1[[#This Row],[ABC]]="C",0,ROUNDUP(VLOOKUP(Tabla1[[#This Row],[ABC]],$F$11:$J$12,MATCH(Z$15,$F$10:$J$10,0),0)*Tabla1[[#This Row],[VENTA POR DÍA]],0))</f>
        <v>0</v>
      </c>
    </row>
    <row r="684" spans="2:26" x14ac:dyDescent="0.2">
      <c r="B684" s="2">
        <v>348643</v>
      </c>
      <c r="C684" s="2" t="s">
        <v>346</v>
      </c>
      <c r="D684" s="2" t="s">
        <v>45</v>
      </c>
      <c r="E684" s="3" t="s">
        <v>6</v>
      </c>
      <c r="F684" s="16">
        <f t="shared" ca="1" si="84"/>
        <v>36</v>
      </c>
      <c r="G684" s="17">
        <f t="shared" ca="1" si="85"/>
        <v>24</v>
      </c>
      <c r="H684" s="36" t="str">
        <f>IFERROR(VLOOKUP(Tabla1[[#This Row],[COD PRODUCTO]],Tabla13[#All],9,0),"C")</f>
        <v>C</v>
      </c>
      <c r="I684" s="11">
        <f t="shared" ca="1" si="88"/>
        <v>960</v>
      </c>
      <c r="J684" s="11">
        <f t="shared" ca="1" si="88"/>
        <v>200</v>
      </c>
      <c r="K684" s="11">
        <f t="shared" ca="1" si="88"/>
        <v>873</v>
      </c>
      <c r="L684" s="11">
        <f t="shared" ca="1" si="88"/>
        <v>334</v>
      </c>
      <c r="M684" s="11">
        <f t="shared" ca="1" si="88"/>
        <v>157</v>
      </c>
      <c r="N684" s="11">
        <f t="shared" ca="1" si="88"/>
        <v>455</v>
      </c>
      <c r="O684" s="11">
        <f t="shared" ca="1" si="88"/>
        <v>942</v>
      </c>
      <c r="P684" s="11">
        <f t="shared" ca="1" si="88"/>
        <v>723</v>
      </c>
      <c r="Q684" s="11">
        <f t="shared" ca="1" si="88"/>
        <v>32</v>
      </c>
      <c r="R684" s="11">
        <f t="shared" ca="1" si="88"/>
        <v>14</v>
      </c>
      <c r="S684" s="11">
        <f t="shared" ca="1" si="88"/>
        <v>897</v>
      </c>
      <c r="T684" s="11">
        <f t="shared" ca="1" si="88"/>
        <v>442</v>
      </c>
      <c r="U684" s="11">
        <f ca="1">IF($B$9=1,AVERAGE(Tabla1[[#This Row],[OCT]:[DIC]]),IF($B$9=2,AVERAGE(Tabla1[[#This Row],[JUL]:[DIC]]),AVERAGE(Tabla1[[#This Row],[ENE]:[DIC]])))</f>
        <v>451</v>
      </c>
      <c r="V684" s="11">
        <f ca="1">+Tabla1[[#This Row],[PROMEDIO VENTA (UNDS)]]/30</f>
        <v>15.033333333333333</v>
      </c>
      <c r="W684" s="11">
        <f ca="1">+Tabla1[[#This Row],[VENTA POR DÍA]]*Tabla1[[#This Row],[LEAD TIME (Días)]]</f>
        <v>360.8</v>
      </c>
      <c r="X684" s="11" t="str">
        <f>IF(Tabla1[[#This Row],[ABC]]="C","A PEDIDO","STOCK")</f>
        <v>A PEDIDO</v>
      </c>
      <c r="Y684" s="11">
        <f>IF(Tabla1[[#This Row],[ABC]]="C",0,ROUNDUP(VLOOKUP(Tabla1[[#This Row],[ABC]],$F$11:$J$12,MATCH(Y$15,$F$10:$J$10,0),0)*Tabla1[[#This Row],[VENTA POR DÍA]],0))</f>
        <v>0</v>
      </c>
      <c r="Z684" s="11">
        <f>IF(Tabla1[[#This Row],[ABC]]="C",0,ROUNDUP(VLOOKUP(Tabla1[[#This Row],[ABC]],$F$11:$J$12,MATCH(Z$15,$F$10:$J$10,0),0)*Tabla1[[#This Row],[VENTA POR DÍA]],0))</f>
        <v>0</v>
      </c>
    </row>
    <row r="685" spans="2:26" x14ac:dyDescent="0.2">
      <c r="B685" s="2">
        <v>348572</v>
      </c>
      <c r="C685" s="2" t="s">
        <v>493</v>
      </c>
      <c r="D685" s="2" t="s">
        <v>45</v>
      </c>
      <c r="E685" s="3" t="s">
        <v>6</v>
      </c>
      <c r="F685" s="16">
        <f t="shared" ca="1" si="84"/>
        <v>19</v>
      </c>
      <c r="G685" s="17">
        <f t="shared" ca="1" si="85"/>
        <v>8</v>
      </c>
      <c r="H685" s="36" t="str">
        <f>IFERROR(VLOOKUP(Tabla1[[#This Row],[COD PRODUCTO]],Tabla13[#All],9,0),"C")</f>
        <v>A</v>
      </c>
      <c r="I685" s="11">
        <f t="shared" ca="1" si="88"/>
        <v>837</v>
      </c>
      <c r="J685" s="11">
        <f t="shared" ca="1" si="88"/>
        <v>-45</v>
      </c>
      <c r="K685" s="11">
        <f t="shared" ca="1" si="88"/>
        <v>410</v>
      </c>
      <c r="L685" s="11">
        <f t="shared" ca="1" si="88"/>
        <v>441</v>
      </c>
      <c r="M685" s="11">
        <f t="shared" ca="1" si="88"/>
        <v>506</v>
      </c>
      <c r="N685" s="11">
        <f t="shared" ca="1" si="88"/>
        <v>153</v>
      </c>
      <c r="O685" s="11">
        <f t="shared" ca="1" si="88"/>
        <v>87</v>
      </c>
      <c r="P685" s="11">
        <f t="shared" ca="1" si="88"/>
        <v>131</v>
      </c>
      <c r="Q685" s="11">
        <f t="shared" ca="1" si="88"/>
        <v>829</v>
      </c>
      <c r="R685" s="11">
        <f t="shared" ca="1" si="88"/>
        <v>810</v>
      </c>
      <c r="S685" s="11">
        <f t="shared" ca="1" si="88"/>
        <v>506</v>
      </c>
      <c r="T685" s="11">
        <f t="shared" ca="1" si="88"/>
        <v>951</v>
      </c>
      <c r="U685" s="11">
        <f ca="1">IF($B$9=1,AVERAGE(Tabla1[[#This Row],[OCT]:[DIC]]),IF($B$9=2,AVERAGE(Tabla1[[#This Row],[JUL]:[DIC]]),AVERAGE(Tabla1[[#This Row],[ENE]:[DIC]])))</f>
        <v>755.66666666666663</v>
      </c>
      <c r="V685" s="11">
        <f ca="1">+Tabla1[[#This Row],[PROMEDIO VENTA (UNDS)]]/30</f>
        <v>25.188888888888886</v>
      </c>
      <c r="W685" s="11">
        <f ca="1">+Tabla1[[#This Row],[VENTA POR DÍA]]*Tabla1[[#This Row],[LEAD TIME (Días)]]</f>
        <v>201.51111111111109</v>
      </c>
      <c r="X685" s="11" t="str">
        <f>IF(Tabla1[[#This Row],[ABC]]="C","A PEDIDO","STOCK")</f>
        <v>STOCK</v>
      </c>
      <c r="Y685" s="11">
        <f ca="1">IF(Tabla1[[#This Row],[ABC]]="C",0,ROUNDUP(VLOOKUP(Tabla1[[#This Row],[ABC]],$F$11:$J$12,MATCH(Y$15,$F$10:$J$10,0),0)*Tabla1[[#This Row],[VENTA POR DÍA]],0))</f>
        <v>75</v>
      </c>
      <c r="Z685" s="11">
        <f ca="1">IF(Tabla1[[#This Row],[ABC]]="C",0,ROUNDUP(VLOOKUP(Tabla1[[#This Row],[ABC]],$F$11:$J$12,MATCH(Z$15,$F$10:$J$10,0),0)*Tabla1[[#This Row],[VENTA POR DÍA]],0))</f>
        <v>735</v>
      </c>
    </row>
    <row r="686" spans="2:26" x14ac:dyDescent="0.2">
      <c r="B686" s="2">
        <v>348683</v>
      </c>
      <c r="C686" s="2" t="s">
        <v>607</v>
      </c>
      <c r="D686" s="2" t="s">
        <v>45</v>
      </c>
      <c r="E686" s="3" t="s">
        <v>6</v>
      </c>
      <c r="F686" s="16">
        <f t="shared" ca="1" si="84"/>
        <v>24</v>
      </c>
      <c r="G686" s="17">
        <f t="shared" ca="1" si="85"/>
        <v>14</v>
      </c>
      <c r="H686" s="36" t="str">
        <f>IFERROR(VLOOKUP(Tabla1[[#This Row],[COD PRODUCTO]],Tabla13[#All],9,0),"C")</f>
        <v>C</v>
      </c>
      <c r="I686" s="11">
        <f t="shared" ref="I686:T695" ca="1" si="89">RANDBETWEEN(-100,1000)</f>
        <v>674</v>
      </c>
      <c r="J686" s="11">
        <f t="shared" ca="1" si="89"/>
        <v>726</v>
      </c>
      <c r="K686" s="11">
        <f t="shared" ca="1" si="89"/>
        <v>830</v>
      </c>
      <c r="L686" s="11">
        <f t="shared" ca="1" si="89"/>
        <v>465</v>
      </c>
      <c r="M686" s="11">
        <f t="shared" ca="1" si="89"/>
        <v>359</v>
      </c>
      <c r="N686" s="11">
        <f t="shared" ca="1" si="89"/>
        <v>901</v>
      </c>
      <c r="O686" s="11">
        <f t="shared" ca="1" si="89"/>
        <v>154</v>
      </c>
      <c r="P686" s="11">
        <f t="shared" ca="1" si="89"/>
        <v>165</v>
      </c>
      <c r="Q686" s="11">
        <f t="shared" ca="1" si="89"/>
        <v>193</v>
      </c>
      <c r="R686" s="11">
        <f t="shared" ca="1" si="89"/>
        <v>998</v>
      </c>
      <c r="S686" s="11">
        <f t="shared" ca="1" si="89"/>
        <v>643</v>
      </c>
      <c r="T686" s="11">
        <f t="shared" ca="1" si="89"/>
        <v>728</v>
      </c>
      <c r="U686" s="11">
        <f ca="1">IF($B$9=1,AVERAGE(Tabla1[[#This Row],[OCT]:[DIC]]),IF($B$9=2,AVERAGE(Tabla1[[#This Row],[JUL]:[DIC]]),AVERAGE(Tabla1[[#This Row],[ENE]:[DIC]])))</f>
        <v>789.66666666666663</v>
      </c>
      <c r="V686" s="11">
        <f ca="1">+Tabla1[[#This Row],[PROMEDIO VENTA (UNDS)]]/30</f>
        <v>26.322222222222219</v>
      </c>
      <c r="W686" s="11">
        <f ca="1">+Tabla1[[#This Row],[VENTA POR DÍA]]*Tabla1[[#This Row],[LEAD TIME (Días)]]</f>
        <v>368.51111111111106</v>
      </c>
      <c r="X686" s="11" t="str">
        <f>IF(Tabla1[[#This Row],[ABC]]="C","A PEDIDO","STOCK")</f>
        <v>A PEDIDO</v>
      </c>
      <c r="Y686" s="11">
        <f>IF(Tabla1[[#This Row],[ABC]]="C",0,ROUNDUP(VLOOKUP(Tabla1[[#This Row],[ABC]],$F$11:$J$12,MATCH(Y$15,$F$10:$J$10,0),0)*Tabla1[[#This Row],[VENTA POR DÍA]],0))</f>
        <v>0</v>
      </c>
      <c r="Z686" s="11">
        <f>IF(Tabla1[[#This Row],[ABC]]="C",0,ROUNDUP(VLOOKUP(Tabla1[[#This Row],[ABC]],$F$11:$J$12,MATCH(Z$15,$F$10:$J$10,0),0)*Tabla1[[#This Row],[VENTA POR DÍA]],0))</f>
        <v>0</v>
      </c>
    </row>
    <row r="687" spans="2:26" x14ac:dyDescent="0.2">
      <c r="B687" s="2">
        <v>353553</v>
      </c>
      <c r="C687" s="2" t="s">
        <v>618</v>
      </c>
      <c r="D687" s="2" t="s">
        <v>45</v>
      </c>
      <c r="E687" s="3" t="s">
        <v>6</v>
      </c>
      <c r="F687" s="16">
        <f t="shared" ca="1" si="84"/>
        <v>10</v>
      </c>
      <c r="G687" s="17">
        <f t="shared" ca="1" si="85"/>
        <v>10</v>
      </c>
      <c r="H687" s="36" t="str">
        <f>IFERROR(VLOOKUP(Tabla1[[#This Row],[COD PRODUCTO]],Tabla13[#All],9,0),"C")</f>
        <v>A</v>
      </c>
      <c r="I687" s="11">
        <f t="shared" ca="1" si="89"/>
        <v>549</v>
      </c>
      <c r="J687" s="11">
        <f t="shared" ca="1" si="89"/>
        <v>670</v>
      </c>
      <c r="K687" s="11">
        <f t="shared" ca="1" si="89"/>
        <v>348</v>
      </c>
      <c r="L687" s="11">
        <f t="shared" ca="1" si="89"/>
        <v>48</v>
      </c>
      <c r="M687" s="11">
        <f t="shared" ca="1" si="89"/>
        <v>851</v>
      </c>
      <c r="N687" s="11">
        <f t="shared" ca="1" si="89"/>
        <v>-89</v>
      </c>
      <c r="O687" s="11">
        <f t="shared" ca="1" si="89"/>
        <v>762</v>
      </c>
      <c r="P687" s="11">
        <f t="shared" ca="1" si="89"/>
        <v>607</v>
      </c>
      <c r="Q687" s="11">
        <f t="shared" ca="1" si="89"/>
        <v>95</v>
      </c>
      <c r="R687" s="11">
        <f t="shared" ca="1" si="89"/>
        <v>965</v>
      </c>
      <c r="S687" s="11">
        <f t="shared" ca="1" si="89"/>
        <v>499</v>
      </c>
      <c r="T687" s="11">
        <f t="shared" ca="1" si="89"/>
        <v>965</v>
      </c>
      <c r="U687" s="11">
        <f ca="1">IF($B$9=1,AVERAGE(Tabla1[[#This Row],[OCT]:[DIC]]),IF($B$9=2,AVERAGE(Tabla1[[#This Row],[JUL]:[DIC]]),AVERAGE(Tabla1[[#This Row],[ENE]:[DIC]])))</f>
        <v>809.66666666666663</v>
      </c>
      <c r="V687" s="11">
        <f ca="1">+Tabla1[[#This Row],[PROMEDIO VENTA (UNDS)]]/30</f>
        <v>26.988888888888887</v>
      </c>
      <c r="W687" s="11">
        <f ca="1">+Tabla1[[#This Row],[VENTA POR DÍA]]*Tabla1[[#This Row],[LEAD TIME (Días)]]</f>
        <v>269.88888888888886</v>
      </c>
      <c r="X687" s="11" t="str">
        <f>IF(Tabla1[[#This Row],[ABC]]="C","A PEDIDO","STOCK")</f>
        <v>STOCK</v>
      </c>
      <c r="Y687" s="11">
        <f ca="1">IF(Tabla1[[#This Row],[ABC]]="C",0,ROUNDUP(VLOOKUP(Tabla1[[#This Row],[ABC]],$F$11:$J$12,MATCH(Y$15,$F$10:$J$10,0),0)*Tabla1[[#This Row],[VENTA POR DÍA]],0))</f>
        <v>81</v>
      </c>
      <c r="Z687" s="11">
        <f ca="1">IF(Tabla1[[#This Row],[ABC]]="C",0,ROUNDUP(VLOOKUP(Tabla1[[#This Row],[ABC]],$F$11:$J$12,MATCH(Z$15,$F$10:$J$10,0),0)*Tabla1[[#This Row],[VENTA POR DÍA]],0))</f>
        <v>788</v>
      </c>
    </row>
    <row r="688" spans="2:26" x14ac:dyDescent="0.2">
      <c r="B688" s="2">
        <v>366744</v>
      </c>
      <c r="C688" s="2" t="s">
        <v>136</v>
      </c>
      <c r="D688" s="2" t="s">
        <v>45</v>
      </c>
      <c r="E688" s="3" t="s">
        <v>6</v>
      </c>
      <c r="F688" s="16">
        <f t="shared" ca="1" si="84"/>
        <v>24</v>
      </c>
      <c r="G688" s="17">
        <f t="shared" ca="1" si="85"/>
        <v>4</v>
      </c>
      <c r="H688" s="36" t="str">
        <f>IFERROR(VLOOKUP(Tabla1[[#This Row],[COD PRODUCTO]],Tabla13[#All],9,0),"C")</f>
        <v>C</v>
      </c>
      <c r="I688" s="11">
        <f t="shared" ca="1" si="89"/>
        <v>889</v>
      </c>
      <c r="J688" s="11">
        <f t="shared" ca="1" si="89"/>
        <v>309</v>
      </c>
      <c r="K688" s="11">
        <f t="shared" ca="1" si="89"/>
        <v>833</v>
      </c>
      <c r="L688" s="11">
        <f t="shared" ca="1" si="89"/>
        <v>873</v>
      </c>
      <c r="M688" s="11">
        <f t="shared" ca="1" si="89"/>
        <v>-4</v>
      </c>
      <c r="N688" s="11">
        <f t="shared" ca="1" si="89"/>
        <v>914</v>
      </c>
      <c r="O688" s="11">
        <f t="shared" ca="1" si="89"/>
        <v>476</v>
      </c>
      <c r="P688" s="11">
        <f t="shared" ca="1" si="89"/>
        <v>44</v>
      </c>
      <c r="Q688" s="11">
        <f t="shared" ca="1" si="89"/>
        <v>436</v>
      </c>
      <c r="R688" s="11">
        <f t="shared" ca="1" si="89"/>
        <v>465</v>
      </c>
      <c r="S688" s="11">
        <f t="shared" ca="1" si="89"/>
        <v>407</v>
      </c>
      <c r="T688" s="11">
        <f t="shared" ca="1" si="89"/>
        <v>721</v>
      </c>
      <c r="U688" s="11">
        <f ca="1">IF($B$9=1,AVERAGE(Tabla1[[#This Row],[OCT]:[DIC]]),IF($B$9=2,AVERAGE(Tabla1[[#This Row],[JUL]:[DIC]]),AVERAGE(Tabla1[[#This Row],[ENE]:[DIC]])))</f>
        <v>531</v>
      </c>
      <c r="V688" s="11">
        <f ca="1">+Tabla1[[#This Row],[PROMEDIO VENTA (UNDS)]]/30</f>
        <v>17.7</v>
      </c>
      <c r="W688" s="11">
        <f ca="1">+Tabla1[[#This Row],[VENTA POR DÍA]]*Tabla1[[#This Row],[LEAD TIME (Días)]]</f>
        <v>70.8</v>
      </c>
      <c r="X688" s="11" t="str">
        <f>IF(Tabla1[[#This Row],[ABC]]="C","A PEDIDO","STOCK")</f>
        <v>A PEDIDO</v>
      </c>
      <c r="Y688" s="11">
        <f>IF(Tabla1[[#This Row],[ABC]]="C",0,ROUNDUP(VLOOKUP(Tabla1[[#This Row],[ABC]],$F$11:$J$12,MATCH(Y$15,$F$10:$J$10,0),0)*Tabla1[[#This Row],[VENTA POR DÍA]],0))</f>
        <v>0</v>
      </c>
      <c r="Z688" s="11">
        <f>IF(Tabla1[[#This Row],[ABC]]="C",0,ROUNDUP(VLOOKUP(Tabla1[[#This Row],[ABC]],$F$11:$J$12,MATCH(Z$15,$F$10:$J$10,0),0)*Tabla1[[#This Row],[VENTA POR DÍA]],0))</f>
        <v>0</v>
      </c>
    </row>
    <row r="689" spans="2:26" x14ac:dyDescent="0.2">
      <c r="B689" s="2">
        <v>348588</v>
      </c>
      <c r="C689" s="2" t="s">
        <v>621</v>
      </c>
      <c r="D689" s="2" t="s">
        <v>45</v>
      </c>
      <c r="E689" s="3" t="s">
        <v>6</v>
      </c>
      <c r="F689" s="16">
        <f t="shared" ca="1" si="84"/>
        <v>41</v>
      </c>
      <c r="G689" s="17">
        <f t="shared" ca="1" si="85"/>
        <v>12</v>
      </c>
      <c r="H689" s="36" t="str">
        <f>IFERROR(VLOOKUP(Tabla1[[#This Row],[COD PRODUCTO]],Tabla13[#All],9,0),"C")</f>
        <v>A</v>
      </c>
      <c r="I689" s="11">
        <f t="shared" ca="1" si="89"/>
        <v>341</v>
      </c>
      <c r="J689" s="11">
        <f t="shared" ca="1" si="89"/>
        <v>237</v>
      </c>
      <c r="K689" s="11">
        <f t="shared" ca="1" si="89"/>
        <v>517</v>
      </c>
      <c r="L689" s="11">
        <f t="shared" ca="1" si="89"/>
        <v>5</v>
      </c>
      <c r="M689" s="11">
        <f t="shared" ca="1" si="89"/>
        <v>-96</v>
      </c>
      <c r="N689" s="11">
        <f t="shared" ca="1" si="89"/>
        <v>421</v>
      </c>
      <c r="O689" s="11">
        <f t="shared" ca="1" si="89"/>
        <v>700</v>
      </c>
      <c r="P689" s="11">
        <f t="shared" ca="1" si="89"/>
        <v>273</v>
      </c>
      <c r="Q689" s="11">
        <f t="shared" ca="1" si="89"/>
        <v>698</v>
      </c>
      <c r="R689" s="11">
        <f t="shared" ca="1" si="89"/>
        <v>701</v>
      </c>
      <c r="S689" s="11">
        <f t="shared" ca="1" si="89"/>
        <v>928</v>
      </c>
      <c r="T689" s="11">
        <f t="shared" ca="1" si="89"/>
        <v>-65</v>
      </c>
      <c r="U689" s="11">
        <f ca="1">IF($B$9=1,AVERAGE(Tabla1[[#This Row],[OCT]:[DIC]]),IF($B$9=2,AVERAGE(Tabla1[[#This Row],[JUL]:[DIC]]),AVERAGE(Tabla1[[#This Row],[ENE]:[DIC]])))</f>
        <v>521.33333333333337</v>
      </c>
      <c r="V689" s="11">
        <f ca="1">+Tabla1[[#This Row],[PROMEDIO VENTA (UNDS)]]/30</f>
        <v>17.37777777777778</v>
      </c>
      <c r="W689" s="11">
        <f ca="1">+Tabla1[[#This Row],[VENTA POR DÍA]]*Tabla1[[#This Row],[LEAD TIME (Días)]]</f>
        <v>208.53333333333336</v>
      </c>
      <c r="X689" s="11" t="str">
        <f>IF(Tabla1[[#This Row],[ABC]]="C","A PEDIDO","STOCK")</f>
        <v>STOCK</v>
      </c>
      <c r="Y689" s="11">
        <f ca="1">IF(Tabla1[[#This Row],[ABC]]="C",0,ROUNDUP(VLOOKUP(Tabla1[[#This Row],[ABC]],$F$11:$J$12,MATCH(Y$15,$F$10:$J$10,0),0)*Tabla1[[#This Row],[VENTA POR DÍA]],0))</f>
        <v>52</v>
      </c>
      <c r="Z689" s="11">
        <f ca="1">IF(Tabla1[[#This Row],[ABC]]="C",0,ROUNDUP(VLOOKUP(Tabla1[[#This Row],[ABC]],$F$11:$J$12,MATCH(Z$15,$F$10:$J$10,0),0)*Tabla1[[#This Row],[VENTA POR DÍA]],0))</f>
        <v>508</v>
      </c>
    </row>
    <row r="690" spans="2:26" x14ac:dyDescent="0.2">
      <c r="B690" s="2">
        <v>347819</v>
      </c>
      <c r="C690" s="2" t="s">
        <v>141</v>
      </c>
      <c r="D690" s="2" t="s">
        <v>45</v>
      </c>
      <c r="E690" s="3" t="s">
        <v>6</v>
      </c>
      <c r="F690" s="16">
        <f t="shared" ca="1" si="84"/>
        <v>24</v>
      </c>
      <c r="G690" s="17">
        <f t="shared" ca="1" si="85"/>
        <v>22</v>
      </c>
      <c r="H690" s="36" t="str">
        <f>IFERROR(VLOOKUP(Tabla1[[#This Row],[COD PRODUCTO]],Tabla13[#All],9,0),"C")</f>
        <v>C</v>
      </c>
      <c r="I690" s="11">
        <f t="shared" ca="1" si="89"/>
        <v>295</v>
      </c>
      <c r="J690" s="11">
        <f t="shared" ca="1" si="89"/>
        <v>271</v>
      </c>
      <c r="K690" s="11">
        <f t="shared" ca="1" si="89"/>
        <v>587</v>
      </c>
      <c r="L690" s="11">
        <f t="shared" ca="1" si="89"/>
        <v>910</v>
      </c>
      <c r="M690" s="11">
        <f t="shared" ca="1" si="89"/>
        <v>6</v>
      </c>
      <c r="N690" s="11">
        <f t="shared" ca="1" si="89"/>
        <v>763</v>
      </c>
      <c r="O690" s="11">
        <f t="shared" ca="1" si="89"/>
        <v>599</v>
      </c>
      <c r="P690" s="11">
        <f t="shared" ca="1" si="89"/>
        <v>147</v>
      </c>
      <c r="Q690" s="11">
        <f t="shared" ca="1" si="89"/>
        <v>502</v>
      </c>
      <c r="R690" s="11">
        <f t="shared" ca="1" si="89"/>
        <v>-22</v>
      </c>
      <c r="S690" s="11">
        <f t="shared" ca="1" si="89"/>
        <v>850</v>
      </c>
      <c r="T690" s="11">
        <f t="shared" ca="1" si="89"/>
        <v>303</v>
      </c>
      <c r="U690" s="11">
        <f ca="1">IF($B$9=1,AVERAGE(Tabla1[[#This Row],[OCT]:[DIC]]),IF($B$9=2,AVERAGE(Tabla1[[#This Row],[JUL]:[DIC]]),AVERAGE(Tabla1[[#This Row],[ENE]:[DIC]])))</f>
        <v>377</v>
      </c>
      <c r="V690" s="11">
        <f ca="1">+Tabla1[[#This Row],[PROMEDIO VENTA (UNDS)]]/30</f>
        <v>12.566666666666666</v>
      </c>
      <c r="W690" s="11">
        <f ca="1">+Tabla1[[#This Row],[VENTA POR DÍA]]*Tabla1[[#This Row],[LEAD TIME (Días)]]</f>
        <v>276.46666666666664</v>
      </c>
      <c r="X690" s="11" t="str">
        <f>IF(Tabla1[[#This Row],[ABC]]="C","A PEDIDO","STOCK")</f>
        <v>A PEDIDO</v>
      </c>
      <c r="Y690" s="11">
        <f>IF(Tabla1[[#This Row],[ABC]]="C",0,ROUNDUP(VLOOKUP(Tabla1[[#This Row],[ABC]],$F$11:$J$12,MATCH(Y$15,$F$10:$J$10,0),0)*Tabla1[[#This Row],[VENTA POR DÍA]],0))</f>
        <v>0</v>
      </c>
      <c r="Z690" s="11">
        <f>IF(Tabla1[[#This Row],[ABC]]="C",0,ROUNDUP(VLOOKUP(Tabla1[[#This Row],[ABC]],$F$11:$J$12,MATCH(Z$15,$F$10:$J$10,0),0)*Tabla1[[#This Row],[VENTA POR DÍA]],0))</f>
        <v>0</v>
      </c>
    </row>
    <row r="691" spans="2:26" x14ac:dyDescent="0.2">
      <c r="B691" s="2">
        <v>347640</v>
      </c>
      <c r="C691" s="2" t="s">
        <v>176</v>
      </c>
      <c r="D691" s="2" t="s">
        <v>45</v>
      </c>
      <c r="E691" s="3" t="s">
        <v>6</v>
      </c>
      <c r="F691" s="16">
        <f t="shared" ca="1" si="84"/>
        <v>48</v>
      </c>
      <c r="G691" s="17">
        <f t="shared" ca="1" si="85"/>
        <v>24</v>
      </c>
      <c r="H691" s="36" t="str">
        <f>IFERROR(VLOOKUP(Tabla1[[#This Row],[COD PRODUCTO]],Tabla13[#All],9,0),"C")</f>
        <v>C</v>
      </c>
      <c r="I691" s="11">
        <f t="shared" ca="1" si="89"/>
        <v>147</v>
      </c>
      <c r="J691" s="11">
        <f t="shared" ca="1" si="89"/>
        <v>547</v>
      </c>
      <c r="K691" s="11">
        <f t="shared" ca="1" si="89"/>
        <v>-6</v>
      </c>
      <c r="L691" s="11">
        <f t="shared" ca="1" si="89"/>
        <v>-81</v>
      </c>
      <c r="M691" s="11">
        <f t="shared" ca="1" si="89"/>
        <v>504</v>
      </c>
      <c r="N691" s="11">
        <f t="shared" ca="1" si="89"/>
        <v>979</v>
      </c>
      <c r="O691" s="11">
        <f t="shared" ca="1" si="89"/>
        <v>642</v>
      </c>
      <c r="P691" s="11">
        <f t="shared" ca="1" si="89"/>
        <v>788</v>
      </c>
      <c r="Q691" s="11">
        <f t="shared" ca="1" si="89"/>
        <v>91</v>
      </c>
      <c r="R691" s="11">
        <f t="shared" ca="1" si="89"/>
        <v>91</v>
      </c>
      <c r="S691" s="11">
        <f t="shared" ca="1" si="89"/>
        <v>207</v>
      </c>
      <c r="T691" s="11">
        <f t="shared" ca="1" si="89"/>
        <v>520</v>
      </c>
      <c r="U691" s="11">
        <f ca="1">IF($B$9=1,AVERAGE(Tabla1[[#This Row],[OCT]:[DIC]]),IF($B$9=2,AVERAGE(Tabla1[[#This Row],[JUL]:[DIC]]),AVERAGE(Tabla1[[#This Row],[ENE]:[DIC]])))</f>
        <v>272.66666666666669</v>
      </c>
      <c r="V691" s="11">
        <f ca="1">+Tabla1[[#This Row],[PROMEDIO VENTA (UNDS)]]/30</f>
        <v>9.0888888888888903</v>
      </c>
      <c r="W691" s="11">
        <f ca="1">+Tabla1[[#This Row],[VENTA POR DÍA]]*Tabla1[[#This Row],[LEAD TIME (Días)]]</f>
        <v>218.13333333333338</v>
      </c>
      <c r="X691" s="11" t="str">
        <f>IF(Tabla1[[#This Row],[ABC]]="C","A PEDIDO","STOCK")</f>
        <v>A PEDIDO</v>
      </c>
      <c r="Y691" s="11">
        <f>IF(Tabla1[[#This Row],[ABC]]="C",0,ROUNDUP(VLOOKUP(Tabla1[[#This Row],[ABC]],$F$11:$J$12,MATCH(Y$15,$F$10:$J$10,0),0)*Tabla1[[#This Row],[VENTA POR DÍA]],0))</f>
        <v>0</v>
      </c>
      <c r="Z691" s="11">
        <f>IF(Tabla1[[#This Row],[ABC]]="C",0,ROUNDUP(VLOOKUP(Tabla1[[#This Row],[ABC]],$F$11:$J$12,MATCH(Z$15,$F$10:$J$10,0),0)*Tabla1[[#This Row],[VENTA POR DÍA]],0))</f>
        <v>0</v>
      </c>
    </row>
    <row r="692" spans="2:26" x14ac:dyDescent="0.2">
      <c r="B692" s="2">
        <v>347655</v>
      </c>
      <c r="C692" s="2" t="s">
        <v>647</v>
      </c>
      <c r="D692" s="2" t="s">
        <v>45</v>
      </c>
      <c r="E692" s="3" t="s">
        <v>6</v>
      </c>
      <c r="F692" s="16">
        <f t="shared" ca="1" si="84"/>
        <v>27</v>
      </c>
      <c r="G692" s="17">
        <f t="shared" ca="1" si="85"/>
        <v>28</v>
      </c>
      <c r="H692" s="36" t="str">
        <f>IFERROR(VLOOKUP(Tabla1[[#This Row],[COD PRODUCTO]],Tabla13[#All],9,0),"C")</f>
        <v>A</v>
      </c>
      <c r="I692" s="11">
        <f t="shared" ca="1" si="89"/>
        <v>369</v>
      </c>
      <c r="J692" s="11">
        <f t="shared" ca="1" si="89"/>
        <v>328</v>
      </c>
      <c r="K692" s="11">
        <f t="shared" ca="1" si="89"/>
        <v>477</v>
      </c>
      <c r="L692" s="11">
        <f t="shared" ca="1" si="89"/>
        <v>371</v>
      </c>
      <c r="M692" s="11">
        <f t="shared" ca="1" si="89"/>
        <v>527</v>
      </c>
      <c r="N692" s="11">
        <f t="shared" ca="1" si="89"/>
        <v>844</v>
      </c>
      <c r="O692" s="11">
        <f t="shared" ca="1" si="89"/>
        <v>45</v>
      </c>
      <c r="P692" s="11">
        <f t="shared" ca="1" si="89"/>
        <v>526</v>
      </c>
      <c r="Q692" s="11">
        <f t="shared" ca="1" si="89"/>
        <v>45</v>
      </c>
      <c r="R692" s="11">
        <f t="shared" ca="1" si="89"/>
        <v>270</v>
      </c>
      <c r="S692" s="11">
        <f t="shared" ca="1" si="89"/>
        <v>684</v>
      </c>
      <c r="T692" s="11">
        <f t="shared" ca="1" si="89"/>
        <v>509</v>
      </c>
      <c r="U692" s="11">
        <f ca="1">IF($B$9=1,AVERAGE(Tabla1[[#This Row],[OCT]:[DIC]]),IF($B$9=2,AVERAGE(Tabla1[[#This Row],[JUL]:[DIC]]),AVERAGE(Tabla1[[#This Row],[ENE]:[DIC]])))</f>
        <v>487.66666666666669</v>
      </c>
      <c r="V692" s="11">
        <f ca="1">+Tabla1[[#This Row],[PROMEDIO VENTA (UNDS)]]/30</f>
        <v>16.255555555555556</v>
      </c>
      <c r="W692" s="11">
        <f ca="1">+Tabla1[[#This Row],[VENTA POR DÍA]]*Tabla1[[#This Row],[LEAD TIME (Días)]]</f>
        <v>455.15555555555557</v>
      </c>
      <c r="X692" s="11" t="str">
        <f>IF(Tabla1[[#This Row],[ABC]]="C","A PEDIDO","STOCK")</f>
        <v>STOCK</v>
      </c>
      <c r="Y692" s="11">
        <f ca="1">IF(Tabla1[[#This Row],[ABC]]="C",0,ROUNDUP(VLOOKUP(Tabla1[[#This Row],[ABC]],$F$11:$J$12,MATCH(Y$15,$F$10:$J$10,0),0)*Tabla1[[#This Row],[VENTA POR DÍA]],0))</f>
        <v>49</v>
      </c>
      <c r="Z692" s="11">
        <f ca="1">IF(Tabla1[[#This Row],[ABC]]="C",0,ROUNDUP(VLOOKUP(Tabla1[[#This Row],[ABC]],$F$11:$J$12,MATCH(Z$15,$F$10:$J$10,0),0)*Tabla1[[#This Row],[VENTA POR DÍA]],0))</f>
        <v>475</v>
      </c>
    </row>
    <row r="693" spans="2:26" x14ac:dyDescent="0.2">
      <c r="B693" s="2">
        <v>347583</v>
      </c>
      <c r="C693" s="2" t="s">
        <v>648</v>
      </c>
      <c r="D693" s="2" t="s">
        <v>45</v>
      </c>
      <c r="E693" s="3" t="s">
        <v>6</v>
      </c>
      <c r="F693" s="16">
        <f t="shared" ca="1" si="84"/>
        <v>26</v>
      </c>
      <c r="G693" s="17">
        <f t="shared" ca="1" si="85"/>
        <v>8</v>
      </c>
      <c r="H693" s="36" t="str">
        <f>IFERROR(VLOOKUP(Tabla1[[#This Row],[COD PRODUCTO]],Tabla13[#All],9,0),"C")</f>
        <v>B</v>
      </c>
      <c r="I693" s="11">
        <f t="shared" ca="1" si="89"/>
        <v>377</v>
      </c>
      <c r="J693" s="11">
        <f t="shared" ca="1" si="89"/>
        <v>764</v>
      </c>
      <c r="K693" s="11">
        <f t="shared" ca="1" si="89"/>
        <v>34</v>
      </c>
      <c r="L693" s="11">
        <f t="shared" ca="1" si="89"/>
        <v>634</v>
      </c>
      <c r="M693" s="11">
        <f t="shared" ca="1" si="89"/>
        <v>802</v>
      </c>
      <c r="N693" s="11">
        <f t="shared" ca="1" si="89"/>
        <v>-21</v>
      </c>
      <c r="O693" s="11">
        <f t="shared" ca="1" si="89"/>
        <v>521</v>
      </c>
      <c r="P693" s="11">
        <f t="shared" ca="1" si="89"/>
        <v>714</v>
      </c>
      <c r="Q693" s="11">
        <f t="shared" ca="1" si="89"/>
        <v>530</v>
      </c>
      <c r="R693" s="11">
        <f t="shared" ca="1" si="89"/>
        <v>920</v>
      </c>
      <c r="S693" s="11">
        <f t="shared" ca="1" si="89"/>
        <v>571</v>
      </c>
      <c r="T693" s="11">
        <f t="shared" ca="1" si="89"/>
        <v>71</v>
      </c>
      <c r="U693" s="11">
        <f ca="1">IF($B$9=1,AVERAGE(Tabla1[[#This Row],[OCT]:[DIC]]),IF($B$9=2,AVERAGE(Tabla1[[#This Row],[JUL]:[DIC]]),AVERAGE(Tabla1[[#This Row],[ENE]:[DIC]])))</f>
        <v>520.66666666666663</v>
      </c>
      <c r="V693" s="11">
        <f ca="1">+Tabla1[[#This Row],[PROMEDIO VENTA (UNDS)]]/30</f>
        <v>17.355555555555554</v>
      </c>
      <c r="W693" s="11">
        <f ca="1">+Tabla1[[#This Row],[VENTA POR DÍA]]*Tabla1[[#This Row],[LEAD TIME (Días)]]</f>
        <v>138.84444444444443</v>
      </c>
      <c r="X693" s="11" t="str">
        <f>IF(Tabla1[[#This Row],[ABC]]="C","A PEDIDO","STOCK")</f>
        <v>STOCK</v>
      </c>
      <c r="Y693" s="11">
        <f ca="1">IF(Tabla1[[#This Row],[ABC]]="C",0,ROUNDUP(VLOOKUP(Tabla1[[#This Row],[ABC]],$F$11:$J$12,MATCH(Y$15,$F$10:$J$10,0),0)*Tabla1[[#This Row],[VENTA POR DÍA]],0))</f>
        <v>163</v>
      </c>
      <c r="Z693" s="11">
        <f ca="1">IF(Tabla1[[#This Row],[ABC]]="C",0,ROUNDUP(VLOOKUP(Tabla1[[#This Row],[ABC]],$F$11:$J$12,MATCH(Z$15,$F$10:$J$10,0),0)*Tabla1[[#This Row],[VENTA POR DÍA]],0))</f>
        <v>396</v>
      </c>
    </row>
    <row r="694" spans="2:26" x14ac:dyDescent="0.2">
      <c r="B694" s="2">
        <v>347755</v>
      </c>
      <c r="C694" s="2" t="s">
        <v>651</v>
      </c>
      <c r="D694" s="2" t="s">
        <v>45</v>
      </c>
      <c r="E694" s="3" t="s">
        <v>6</v>
      </c>
      <c r="F694" s="16">
        <f t="shared" ca="1" si="84"/>
        <v>6</v>
      </c>
      <c r="G694" s="17">
        <f t="shared" ca="1" si="85"/>
        <v>17</v>
      </c>
      <c r="H694" s="36" t="str">
        <f>IFERROR(VLOOKUP(Tabla1[[#This Row],[COD PRODUCTO]],Tabla13[#All],9,0),"C")</f>
        <v>B</v>
      </c>
      <c r="I694" s="11">
        <f t="shared" ca="1" si="89"/>
        <v>405</v>
      </c>
      <c r="J694" s="11">
        <f t="shared" ca="1" si="89"/>
        <v>224</v>
      </c>
      <c r="K694" s="11">
        <f t="shared" ca="1" si="89"/>
        <v>416</v>
      </c>
      <c r="L694" s="11">
        <f t="shared" ca="1" si="89"/>
        <v>157</v>
      </c>
      <c r="M694" s="11">
        <f t="shared" ca="1" si="89"/>
        <v>6</v>
      </c>
      <c r="N694" s="11">
        <f t="shared" ca="1" si="89"/>
        <v>386</v>
      </c>
      <c r="O694" s="11">
        <f t="shared" ca="1" si="89"/>
        <v>782</v>
      </c>
      <c r="P694" s="11">
        <f t="shared" ca="1" si="89"/>
        <v>395</v>
      </c>
      <c r="Q694" s="11">
        <f t="shared" ca="1" si="89"/>
        <v>-100</v>
      </c>
      <c r="R694" s="11">
        <f t="shared" ca="1" si="89"/>
        <v>23</v>
      </c>
      <c r="S694" s="11">
        <f t="shared" ca="1" si="89"/>
        <v>862</v>
      </c>
      <c r="T694" s="11">
        <f t="shared" ca="1" si="89"/>
        <v>239</v>
      </c>
      <c r="U694" s="11">
        <f ca="1">IF($B$9=1,AVERAGE(Tabla1[[#This Row],[OCT]:[DIC]]),IF($B$9=2,AVERAGE(Tabla1[[#This Row],[JUL]:[DIC]]),AVERAGE(Tabla1[[#This Row],[ENE]:[DIC]])))</f>
        <v>374.66666666666669</v>
      </c>
      <c r="V694" s="11">
        <f ca="1">+Tabla1[[#This Row],[PROMEDIO VENTA (UNDS)]]/30</f>
        <v>12.488888888888889</v>
      </c>
      <c r="W694" s="11">
        <f ca="1">+Tabla1[[#This Row],[VENTA POR DÍA]]*Tabla1[[#This Row],[LEAD TIME (Días)]]</f>
        <v>212.3111111111111</v>
      </c>
      <c r="X694" s="11" t="str">
        <f>IF(Tabla1[[#This Row],[ABC]]="C","A PEDIDO","STOCK")</f>
        <v>STOCK</v>
      </c>
      <c r="Y694" s="11">
        <f ca="1">IF(Tabla1[[#This Row],[ABC]]="C",0,ROUNDUP(VLOOKUP(Tabla1[[#This Row],[ABC]],$F$11:$J$12,MATCH(Y$15,$F$10:$J$10,0),0)*Tabla1[[#This Row],[VENTA POR DÍA]],0))</f>
        <v>118</v>
      </c>
      <c r="Z694" s="11">
        <f ca="1">IF(Tabla1[[#This Row],[ABC]]="C",0,ROUNDUP(VLOOKUP(Tabla1[[#This Row],[ABC]],$F$11:$J$12,MATCH(Z$15,$F$10:$J$10,0),0)*Tabla1[[#This Row],[VENTA POR DÍA]],0))</f>
        <v>285</v>
      </c>
    </row>
    <row r="695" spans="2:26" x14ac:dyDescent="0.2">
      <c r="B695" s="2">
        <v>347747</v>
      </c>
      <c r="C695" s="2" t="s">
        <v>406</v>
      </c>
      <c r="D695" s="2" t="s">
        <v>45</v>
      </c>
      <c r="E695" s="3" t="s">
        <v>6</v>
      </c>
      <c r="F695" s="16">
        <f t="shared" ca="1" si="84"/>
        <v>26</v>
      </c>
      <c r="G695" s="17">
        <f t="shared" ca="1" si="85"/>
        <v>21</v>
      </c>
      <c r="H695" s="36" t="str">
        <f>IFERROR(VLOOKUP(Tabla1[[#This Row],[COD PRODUCTO]],Tabla13[#All],9,0),"C")</f>
        <v>C</v>
      </c>
      <c r="I695" s="11">
        <f t="shared" ca="1" si="89"/>
        <v>785</v>
      </c>
      <c r="J695" s="11">
        <f t="shared" ca="1" si="89"/>
        <v>355</v>
      </c>
      <c r="K695" s="11">
        <f t="shared" ca="1" si="89"/>
        <v>97</v>
      </c>
      <c r="L695" s="11">
        <f t="shared" ca="1" si="89"/>
        <v>649</v>
      </c>
      <c r="M695" s="11">
        <f t="shared" ca="1" si="89"/>
        <v>1</v>
      </c>
      <c r="N695" s="11">
        <f t="shared" ca="1" si="89"/>
        <v>821</v>
      </c>
      <c r="O695" s="11">
        <f t="shared" ca="1" si="89"/>
        <v>725</v>
      </c>
      <c r="P695" s="11">
        <f t="shared" ca="1" si="89"/>
        <v>122</v>
      </c>
      <c r="Q695" s="11">
        <f t="shared" ca="1" si="89"/>
        <v>-45</v>
      </c>
      <c r="R695" s="11">
        <f t="shared" ca="1" si="89"/>
        <v>945</v>
      </c>
      <c r="S695" s="11">
        <f t="shared" ca="1" si="89"/>
        <v>629</v>
      </c>
      <c r="T695" s="11">
        <f t="shared" ca="1" si="89"/>
        <v>77</v>
      </c>
      <c r="U695" s="11">
        <f ca="1">IF($B$9=1,AVERAGE(Tabla1[[#This Row],[OCT]:[DIC]]),IF($B$9=2,AVERAGE(Tabla1[[#This Row],[JUL]:[DIC]]),AVERAGE(Tabla1[[#This Row],[ENE]:[DIC]])))</f>
        <v>550.33333333333337</v>
      </c>
      <c r="V695" s="11">
        <f ca="1">+Tabla1[[#This Row],[PROMEDIO VENTA (UNDS)]]/30</f>
        <v>18.344444444444445</v>
      </c>
      <c r="W695" s="11">
        <f ca="1">+Tabla1[[#This Row],[VENTA POR DÍA]]*Tabla1[[#This Row],[LEAD TIME (Días)]]</f>
        <v>385.23333333333335</v>
      </c>
      <c r="X695" s="11" t="str">
        <f>IF(Tabla1[[#This Row],[ABC]]="C","A PEDIDO","STOCK")</f>
        <v>A PEDIDO</v>
      </c>
      <c r="Y695" s="11">
        <f>IF(Tabla1[[#This Row],[ABC]]="C",0,ROUNDUP(VLOOKUP(Tabla1[[#This Row],[ABC]],$F$11:$J$12,MATCH(Y$15,$F$10:$J$10,0),0)*Tabla1[[#This Row],[VENTA POR DÍA]],0))</f>
        <v>0</v>
      </c>
      <c r="Z695" s="11">
        <f>IF(Tabla1[[#This Row],[ABC]]="C",0,ROUNDUP(VLOOKUP(Tabla1[[#This Row],[ABC]],$F$11:$J$12,MATCH(Z$15,$F$10:$J$10,0),0)*Tabla1[[#This Row],[VENTA POR DÍA]],0))</f>
        <v>0</v>
      </c>
    </row>
    <row r="696" spans="2:26" x14ac:dyDescent="0.2">
      <c r="B696" s="2">
        <v>347741</v>
      </c>
      <c r="C696" s="2" t="s">
        <v>405</v>
      </c>
      <c r="D696" s="2" t="s">
        <v>45</v>
      </c>
      <c r="E696" s="3" t="s">
        <v>6</v>
      </c>
      <c r="F696" s="16">
        <f t="shared" ca="1" si="84"/>
        <v>45</v>
      </c>
      <c r="G696" s="17">
        <f t="shared" ca="1" si="85"/>
        <v>15</v>
      </c>
      <c r="H696" s="36" t="str">
        <f>IFERROR(VLOOKUP(Tabla1[[#This Row],[COD PRODUCTO]],Tabla13[#All],9,0),"C")</f>
        <v>C</v>
      </c>
      <c r="I696" s="11">
        <f t="shared" ref="I696:T705" ca="1" si="90">RANDBETWEEN(-100,1000)</f>
        <v>171</v>
      </c>
      <c r="J696" s="11">
        <f t="shared" ca="1" si="90"/>
        <v>571</v>
      </c>
      <c r="K696" s="11">
        <f t="shared" ca="1" si="90"/>
        <v>-15</v>
      </c>
      <c r="L696" s="11">
        <f t="shared" ca="1" si="90"/>
        <v>328</v>
      </c>
      <c r="M696" s="11">
        <f t="shared" ca="1" si="90"/>
        <v>553</v>
      </c>
      <c r="N696" s="11">
        <f t="shared" ca="1" si="90"/>
        <v>121</v>
      </c>
      <c r="O696" s="11">
        <f t="shared" ca="1" si="90"/>
        <v>695</v>
      </c>
      <c r="P696" s="11">
        <f t="shared" ca="1" si="90"/>
        <v>518</v>
      </c>
      <c r="Q696" s="11">
        <f t="shared" ca="1" si="90"/>
        <v>448</v>
      </c>
      <c r="R696" s="11">
        <f t="shared" ca="1" si="90"/>
        <v>999</v>
      </c>
      <c r="S696" s="11">
        <f t="shared" ca="1" si="90"/>
        <v>815</v>
      </c>
      <c r="T696" s="11">
        <f t="shared" ca="1" si="90"/>
        <v>398</v>
      </c>
      <c r="U696" s="11">
        <f ca="1">IF($B$9=1,AVERAGE(Tabla1[[#This Row],[OCT]:[DIC]]),IF($B$9=2,AVERAGE(Tabla1[[#This Row],[JUL]:[DIC]]),AVERAGE(Tabla1[[#This Row],[ENE]:[DIC]])))</f>
        <v>737.33333333333337</v>
      </c>
      <c r="V696" s="11">
        <f ca="1">+Tabla1[[#This Row],[PROMEDIO VENTA (UNDS)]]/30</f>
        <v>24.577777777777779</v>
      </c>
      <c r="W696" s="11">
        <f ca="1">+Tabla1[[#This Row],[VENTA POR DÍA]]*Tabla1[[#This Row],[LEAD TIME (Días)]]</f>
        <v>368.66666666666669</v>
      </c>
      <c r="X696" s="11" t="str">
        <f>IF(Tabla1[[#This Row],[ABC]]="C","A PEDIDO","STOCK")</f>
        <v>A PEDIDO</v>
      </c>
      <c r="Y696" s="11">
        <f>IF(Tabla1[[#This Row],[ABC]]="C",0,ROUNDUP(VLOOKUP(Tabla1[[#This Row],[ABC]],$F$11:$J$12,MATCH(Y$15,$F$10:$J$10,0),0)*Tabla1[[#This Row],[VENTA POR DÍA]],0))</f>
        <v>0</v>
      </c>
      <c r="Z696" s="11">
        <f>IF(Tabla1[[#This Row],[ABC]]="C",0,ROUNDUP(VLOOKUP(Tabla1[[#This Row],[ABC]],$F$11:$J$12,MATCH(Z$15,$F$10:$J$10,0),0)*Tabla1[[#This Row],[VENTA POR DÍA]],0))</f>
        <v>0</v>
      </c>
    </row>
    <row r="697" spans="2:26" x14ac:dyDescent="0.2">
      <c r="B697" s="2">
        <v>347744</v>
      </c>
      <c r="C697" s="2" t="s">
        <v>328</v>
      </c>
      <c r="D697" s="2" t="s">
        <v>45</v>
      </c>
      <c r="E697" s="3" t="s">
        <v>6</v>
      </c>
      <c r="F697" s="16">
        <f t="shared" ca="1" si="84"/>
        <v>25</v>
      </c>
      <c r="G697" s="17">
        <f t="shared" ca="1" si="85"/>
        <v>19</v>
      </c>
      <c r="H697" s="36" t="str">
        <f>IFERROR(VLOOKUP(Tabla1[[#This Row],[COD PRODUCTO]],Tabla13[#All],9,0),"C")</f>
        <v>A</v>
      </c>
      <c r="I697" s="11">
        <f t="shared" ca="1" si="90"/>
        <v>477</v>
      </c>
      <c r="J697" s="11">
        <f t="shared" ca="1" si="90"/>
        <v>435</v>
      </c>
      <c r="K697" s="11">
        <f t="shared" ca="1" si="90"/>
        <v>523</v>
      </c>
      <c r="L697" s="11">
        <f t="shared" ca="1" si="90"/>
        <v>514</v>
      </c>
      <c r="M697" s="11">
        <f t="shared" ca="1" si="90"/>
        <v>674</v>
      </c>
      <c r="N697" s="11">
        <f t="shared" ca="1" si="90"/>
        <v>144</v>
      </c>
      <c r="O697" s="11">
        <f t="shared" ca="1" si="90"/>
        <v>784</v>
      </c>
      <c r="P697" s="11">
        <f t="shared" ca="1" si="90"/>
        <v>923</v>
      </c>
      <c r="Q697" s="11">
        <f t="shared" ca="1" si="90"/>
        <v>956</v>
      </c>
      <c r="R697" s="11">
        <f t="shared" ca="1" si="90"/>
        <v>-85</v>
      </c>
      <c r="S697" s="11">
        <f t="shared" ca="1" si="90"/>
        <v>-95</v>
      </c>
      <c r="T697" s="11">
        <f t="shared" ca="1" si="90"/>
        <v>678</v>
      </c>
      <c r="U697" s="11">
        <f ca="1">IF($B$9=1,AVERAGE(Tabla1[[#This Row],[OCT]:[DIC]]),IF($B$9=2,AVERAGE(Tabla1[[#This Row],[JUL]:[DIC]]),AVERAGE(Tabla1[[#This Row],[ENE]:[DIC]])))</f>
        <v>166</v>
      </c>
      <c r="V697" s="11">
        <f ca="1">+Tabla1[[#This Row],[PROMEDIO VENTA (UNDS)]]/30</f>
        <v>5.5333333333333332</v>
      </c>
      <c r="W697" s="11">
        <f ca="1">+Tabla1[[#This Row],[VENTA POR DÍA]]*Tabla1[[#This Row],[LEAD TIME (Días)]]</f>
        <v>105.13333333333333</v>
      </c>
      <c r="X697" s="11" t="str">
        <f>IF(Tabla1[[#This Row],[ABC]]="C","A PEDIDO","STOCK")</f>
        <v>STOCK</v>
      </c>
      <c r="Y697" s="11">
        <f ca="1">IF(Tabla1[[#This Row],[ABC]]="C",0,ROUNDUP(VLOOKUP(Tabla1[[#This Row],[ABC]],$F$11:$J$12,MATCH(Y$15,$F$10:$J$10,0),0)*Tabla1[[#This Row],[VENTA POR DÍA]],0))</f>
        <v>17</v>
      </c>
      <c r="Z697" s="11">
        <f ca="1">IF(Tabla1[[#This Row],[ABC]]="C",0,ROUNDUP(VLOOKUP(Tabla1[[#This Row],[ABC]],$F$11:$J$12,MATCH(Z$15,$F$10:$J$10,0),0)*Tabla1[[#This Row],[VENTA POR DÍA]],0))</f>
        <v>162</v>
      </c>
    </row>
    <row r="698" spans="2:26" x14ac:dyDescent="0.2">
      <c r="B698" s="2">
        <v>347765</v>
      </c>
      <c r="C698" s="2" t="s">
        <v>411</v>
      </c>
      <c r="D698" s="2" t="s">
        <v>45</v>
      </c>
      <c r="E698" s="3" t="s">
        <v>6</v>
      </c>
      <c r="F698" s="16">
        <f t="shared" ca="1" si="84"/>
        <v>36</v>
      </c>
      <c r="G698" s="17">
        <f t="shared" ca="1" si="85"/>
        <v>28</v>
      </c>
      <c r="H698" s="36" t="str">
        <f>IFERROR(VLOOKUP(Tabla1[[#This Row],[COD PRODUCTO]],Tabla13[#All],9,0),"C")</f>
        <v>A</v>
      </c>
      <c r="I698" s="11">
        <f t="shared" ca="1" si="90"/>
        <v>325</v>
      </c>
      <c r="J698" s="11">
        <f t="shared" ca="1" si="90"/>
        <v>435</v>
      </c>
      <c r="K698" s="11">
        <f t="shared" ca="1" si="90"/>
        <v>820</v>
      </c>
      <c r="L698" s="11">
        <f t="shared" ca="1" si="90"/>
        <v>626</v>
      </c>
      <c r="M698" s="11">
        <f t="shared" ca="1" si="90"/>
        <v>701</v>
      </c>
      <c r="N698" s="11">
        <f t="shared" ca="1" si="90"/>
        <v>633</v>
      </c>
      <c r="O698" s="11">
        <f t="shared" ca="1" si="90"/>
        <v>718</v>
      </c>
      <c r="P698" s="11">
        <f t="shared" ca="1" si="90"/>
        <v>465</v>
      </c>
      <c r="Q698" s="11">
        <f t="shared" ca="1" si="90"/>
        <v>996</v>
      </c>
      <c r="R698" s="11">
        <f t="shared" ca="1" si="90"/>
        <v>391</v>
      </c>
      <c r="S698" s="11">
        <f t="shared" ca="1" si="90"/>
        <v>132</v>
      </c>
      <c r="T698" s="11">
        <f t="shared" ca="1" si="90"/>
        <v>-66</v>
      </c>
      <c r="U698" s="11">
        <f ca="1">IF($B$9=1,AVERAGE(Tabla1[[#This Row],[OCT]:[DIC]]),IF($B$9=2,AVERAGE(Tabla1[[#This Row],[JUL]:[DIC]]),AVERAGE(Tabla1[[#This Row],[ENE]:[DIC]])))</f>
        <v>152.33333333333334</v>
      </c>
      <c r="V698" s="11">
        <f ca="1">+Tabla1[[#This Row],[PROMEDIO VENTA (UNDS)]]/30</f>
        <v>5.0777777777777784</v>
      </c>
      <c r="W698" s="11">
        <f ca="1">+Tabla1[[#This Row],[VENTA POR DÍA]]*Tabla1[[#This Row],[LEAD TIME (Días)]]</f>
        <v>142.17777777777781</v>
      </c>
      <c r="X698" s="11" t="str">
        <f>IF(Tabla1[[#This Row],[ABC]]="C","A PEDIDO","STOCK")</f>
        <v>STOCK</v>
      </c>
      <c r="Y698" s="11">
        <f ca="1">IF(Tabla1[[#This Row],[ABC]]="C",0,ROUNDUP(VLOOKUP(Tabla1[[#This Row],[ABC]],$F$11:$J$12,MATCH(Y$15,$F$10:$J$10,0),0)*Tabla1[[#This Row],[VENTA POR DÍA]],0))</f>
        <v>16</v>
      </c>
      <c r="Z698" s="11">
        <f ca="1">IF(Tabla1[[#This Row],[ABC]]="C",0,ROUNDUP(VLOOKUP(Tabla1[[#This Row],[ABC]],$F$11:$J$12,MATCH(Z$15,$F$10:$J$10,0),0)*Tabla1[[#This Row],[VENTA POR DÍA]],0))</f>
        <v>149</v>
      </c>
    </row>
    <row r="699" spans="2:26" x14ac:dyDescent="0.2">
      <c r="B699" s="2">
        <v>347759</v>
      </c>
      <c r="C699" s="2" t="s">
        <v>410</v>
      </c>
      <c r="D699" s="2" t="s">
        <v>45</v>
      </c>
      <c r="E699" s="3" t="s">
        <v>6</v>
      </c>
      <c r="F699" s="16">
        <f t="shared" ca="1" si="84"/>
        <v>36</v>
      </c>
      <c r="G699" s="17">
        <f t="shared" ca="1" si="85"/>
        <v>18</v>
      </c>
      <c r="H699" s="36" t="str">
        <f>IFERROR(VLOOKUP(Tabla1[[#This Row],[COD PRODUCTO]],Tabla13[#All],9,0),"C")</f>
        <v>C</v>
      </c>
      <c r="I699" s="11">
        <f t="shared" ca="1" si="90"/>
        <v>742</v>
      </c>
      <c r="J699" s="11">
        <f t="shared" ca="1" si="90"/>
        <v>543</v>
      </c>
      <c r="K699" s="11">
        <f t="shared" ca="1" si="90"/>
        <v>548</v>
      </c>
      <c r="L699" s="11">
        <f t="shared" ca="1" si="90"/>
        <v>879</v>
      </c>
      <c r="M699" s="11">
        <f t="shared" ca="1" si="90"/>
        <v>817</v>
      </c>
      <c r="N699" s="11">
        <f t="shared" ca="1" si="90"/>
        <v>870</v>
      </c>
      <c r="O699" s="11">
        <f t="shared" ca="1" si="90"/>
        <v>26</v>
      </c>
      <c r="P699" s="11">
        <f t="shared" ca="1" si="90"/>
        <v>123</v>
      </c>
      <c r="Q699" s="11">
        <f t="shared" ca="1" si="90"/>
        <v>109</v>
      </c>
      <c r="R699" s="11">
        <f t="shared" ca="1" si="90"/>
        <v>94</v>
      </c>
      <c r="S699" s="11">
        <f t="shared" ca="1" si="90"/>
        <v>758</v>
      </c>
      <c r="T699" s="11">
        <f t="shared" ca="1" si="90"/>
        <v>407</v>
      </c>
      <c r="U699" s="11">
        <f ca="1">IF($B$9=1,AVERAGE(Tabla1[[#This Row],[OCT]:[DIC]]),IF($B$9=2,AVERAGE(Tabla1[[#This Row],[JUL]:[DIC]]),AVERAGE(Tabla1[[#This Row],[ENE]:[DIC]])))</f>
        <v>419.66666666666669</v>
      </c>
      <c r="V699" s="11">
        <f ca="1">+Tabla1[[#This Row],[PROMEDIO VENTA (UNDS)]]/30</f>
        <v>13.988888888888889</v>
      </c>
      <c r="W699" s="11">
        <f ca="1">+Tabla1[[#This Row],[VENTA POR DÍA]]*Tabla1[[#This Row],[LEAD TIME (Días)]]</f>
        <v>251.8</v>
      </c>
      <c r="X699" s="11" t="str">
        <f>IF(Tabla1[[#This Row],[ABC]]="C","A PEDIDO","STOCK")</f>
        <v>A PEDIDO</v>
      </c>
      <c r="Y699" s="11">
        <f>IF(Tabla1[[#This Row],[ABC]]="C",0,ROUNDUP(VLOOKUP(Tabla1[[#This Row],[ABC]],$F$11:$J$12,MATCH(Y$15,$F$10:$J$10,0),0)*Tabla1[[#This Row],[VENTA POR DÍA]],0))</f>
        <v>0</v>
      </c>
      <c r="Z699" s="11">
        <f>IF(Tabla1[[#This Row],[ABC]]="C",0,ROUNDUP(VLOOKUP(Tabla1[[#This Row],[ABC]],$F$11:$J$12,MATCH(Z$15,$F$10:$J$10,0),0)*Tabla1[[#This Row],[VENTA POR DÍA]],0))</f>
        <v>0</v>
      </c>
    </row>
    <row r="700" spans="2:26" x14ac:dyDescent="0.2">
      <c r="B700" s="2">
        <v>347762</v>
      </c>
      <c r="C700" s="2" t="s">
        <v>98</v>
      </c>
      <c r="D700" s="2" t="s">
        <v>45</v>
      </c>
      <c r="E700" s="3" t="s">
        <v>6</v>
      </c>
      <c r="F700" s="16">
        <f t="shared" ca="1" si="84"/>
        <v>6</v>
      </c>
      <c r="G700" s="17">
        <f t="shared" ca="1" si="85"/>
        <v>17</v>
      </c>
      <c r="H700" s="36" t="str">
        <f>IFERROR(VLOOKUP(Tabla1[[#This Row],[COD PRODUCTO]],Tabla13[#All],9,0),"C")</f>
        <v>C</v>
      </c>
      <c r="I700" s="11">
        <f t="shared" ca="1" si="90"/>
        <v>48</v>
      </c>
      <c r="J700" s="11">
        <f t="shared" ca="1" si="90"/>
        <v>514</v>
      </c>
      <c r="K700" s="11">
        <f t="shared" ca="1" si="90"/>
        <v>471</v>
      </c>
      <c r="L700" s="11">
        <f t="shared" ca="1" si="90"/>
        <v>895</v>
      </c>
      <c r="M700" s="11">
        <f t="shared" ca="1" si="90"/>
        <v>952</v>
      </c>
      <c r="N700" s="11">
        <f t="shared" ca="1" si="90"/>
        <v>998</v>
      </c>
      <c r="O700" s="11">
        <f t="shared" ca="1" si="90"/>
        <v>-16</v>
      </c>
      <c r="P700" s="11">
        <f t="shared" ca="1" si="90"/>
        <v>117</v>
      </c>
      <c r="Q700" s="11">
        <f t="shared" ca="1" si="90"/>
        <v>128</v>
      </c>
      <c r="R700" s="11">
        <f t="shared" ca="1" si="90"/>
        <v>850</v>
      </c>
      <c r="S700" s="11">
        <f t="shared" ca="1" si="90"/>
        <v>120</v>
      </c>
      <c r="T700" s="11">
        <f t="shared" ca="1" si="90"/>
        <v>147</v>
      </c>
      <c r="U700" s="11">
        <f ca="1">IF($B$9=1,AVERAGE(Tabla1[[#This Row],[OCT]:[DIC]]),IF($B$9=2,AVERAGE(Tabla1[[#This Row],[JUL]:[DIC]]),AVERAGE(Tabla1[[#This Row],[ENE]:[DIC]])))</f>
        <v>372.33333333333331</v>
      </c>
      <c r="V700" s="11">
        <f ca="1">+Tabla1[[#This Row],[PROMEDIO VENTA (UNDS)]]/30</f>
        <v>12.41111111111111</v>
      </c>
      <c r="W700" s="11">
        <f ca="1">+Tabla1[[#This Row],[VENTA POR DÍA]]*Tabla1[[#This Row],[LEAD TIME (Días)]]</f>
        <v>210.98888888888885</v>
      </c>
      <c r="X700" s="11" t="str">
        <f>IF(Tabla1[[#This Row],[ABC]]="C","A PEDIDO","STOCK")</f>
        <v>A PEDIDO</v>
      </c>
      <c r="Y700" s="11">
        <f>IF(Tabla1[[#This Row],[ABC]]="C",0,ROUNDUP(VLOOKUP(Tabla1[[#This Row],[ABC]],$F$11:$J$12,MATCH(Y$15,$F$10:$J$10,0),0)*Tabla1[[#This Row],[VENTA POR DÍA]],0))</f>
        <v>0</v>
      </c>
      <c r="Z700" s="11">
        <f>IF(Tabla1[[#This Row],[ABC]]="C",0,ROUNDUP(VLOOKUP(Tabla1[[#This Row],[ABC]],$F$11:$J$12,MATCH(Z$15,$F$10:$J$10,0),0)*Tabla1[[#This Row],[VENTA POR DÍA]],0))</f>
        <v>0</v>
      </c>
    </row>
    <row r="701" spans="2:26" x14ac:dyDescent="0.2">
      <c r="B701" s="2">
        <v>347752</v>
      </c>
      <c r="C701" s="2" t="s">
        <v>558</v>
      </c>
      <c r="D701" s="2" t="s">
        <v>45</v>
      </c>
      <c r="E701" s="3" t="s">
        <v>6</v>
      </c>
      <c r="F701" s="16">
        <f t="shared" ca="1" si="84"/>
        <v>16</v>
      </c>
      <c r="G701" s="17">
        <f t="shared" ca="1" si="85"/>
        <v>21</v>
      </c>
      <c r="H701" s="36" t="str">
        <f>IFERROR(VLOOKUP(Tabla1[[#This Row],[COD PRODUCTO]],Tabla13[#All],9,0),"C")</f>
        <v>C</v>
      </c>
      <c r="I701" s="11">
        <f t="shared" ca="1" si="90"/>
        <v>253</v>
      </c>
      <c r="J701" s="11">
        <f t="shared" ca="1" si="90"/>
        <v>-94</v>
      </c>
      <c r="K701" s="11">
        <f t="shared" ca="1" si="90"/>
        <v>112</v>
      </c>
      <c r="L701" s="11">
        <f t="shared" ca="1" si="90"/>
        <v>674</v>
      </c>
      <c r="M701" s="11">
        <f t="shared" ca="1" si="90"/>
        <v>801</v>
      </c>
      <c r="N701" s="11">
        <f t="shared" ca="1" si="90"/>
        <v>896</v>
      </c>
      <c r="O701" s="11">
        <f t="shared" ca="1" si="90"/>
        <v>677</v>
      </c>
      <c r="P701" s="11">
        <f t="shared" ca="1" si="90"/>
        <v>-25</v>
      </c>
      <c r="Q701" s="11">
        <f t="shared" ca="1" si="90"/>
        <v>153</v>
      </c>
      <c r="R701" s="11">
        <f t="shared" ca="1" si="90"/>
        <v>818</v>
      </c>
      <c r="S701" s="11">
        <f t="shared" ca="1" si="90"/>
        <v>598</v>
      </c>
      <c r="T701" s="11">
        <f t="shared" ca="1" si="90"/>
        <v>813</v>
      </c>
      <c r="U701" s="11">
        <f ca="1">IF($B$9=1,AVERAGE(Tabla1[[#This Row],[OCT]:[DIC]]),IF($B$9=2,AVERAGE(Tabla1[[#This Row],[JUL]:[DIC]]),AVERAGE(Tabla1[[#This Row],[ENE]:[DIC]])))</f>
        <v>743</v>
      </c>
      <c r="V701" s="11">
        <f ca="1">+Tabla1[[#This Row],[PROMEDIO VENTA (UNDS)]]/30</f>
        <v>24.766666666666666</v>
      </c>
      <c r="W701" s="11">
        <f ca="1">+Tabla1[[#This Row],[VENTA POR DÍA]]*Tabla1[[#This Row],[LEAD TIME (Días)]]</f>
        <v>520.1</v>
      </c>
      <c r="X701" s="11" t="str">
        <f>IF(Tabla1[[#This Row],[ABC]]="C","A PEDIDO","STOCK")</f>
        <v>A PEDIDO</v>
      </c>
      <c r="Y701" s="11">
        <f>IF(Tabla1[[#This Row],[ABC]]="C",0,ROUNDUP(VLOOKUP(Tabla1[[#This Row],[ABC]],$F$11:$J$12,MATCH(Y$15,$F$10:$J$10,0),0)*Tabla1[[#This Row],[VENTA POR DÍA]],0))</f>
        <v>0</v>
      </c>
      <c r="Z701" s="11">
        <f>IF(Tabla1[[#This Row],[ABC]]="C",0,ROUNDUP(VLOOKUP(Tabla1[[#This Row],[ABC]],$F$11:$J$12,MATCH(Z$15,$F$10:$J$10,0),0)*Tabla1[[#This Row],[VENTA POR DÍA]],0))</f>
        <v>0</v>
      </c>
    </row>
    <row r="702" spans="2:26" x14ac:dyDescent="0.2">
      <c r="B702" s="2">
        <v>347675</v>
      </c>
      <c r="C702" s="2" t="s">
        <v>290</v>
      </c>
      <c r="D702" s="2" t="s">
        <v>45</v>
      </c>
      <c r="E702" s="3" t="s">
        <v>6</v>
      </c>
      <c r="F702" s="16">
        <f t="shared" ca="1" si="84"/>
        <v>24</v>
      </c>
      <c r="G702" s="17">
        <f t="shared" ca="1" si="85"/>
        <v>29</v>
      </c>
      <c r="H702" s="36" t="str">
        <f>IFERROR(VLOOKUP(Tabla1[[#This Row],[COD PRODUCTO]],Tabla13[#All],9,0),"C")</f>
        <v>A</v>
      </c>
      <c r="I702" s="11">
        <f t="shared" ca="1" si="90"/>
        <v>732</v>
      </c>
      <c r="J702" s="11">
        <f t="shared" ca="1" si="90"/>
        <v>424</v>
      </c>
      <c r="K702" s="11">
        <f t="shared" ca="1" si="90"/>
        <v>61</v>
      </c>
      <c r="L702" s="11">
        <f t="shared" ca="1" si="90"/>
        <v>0</v>
      </c>
      <c r="M702" s="11">
        <f t="shared" ca="1" si="90"/>
        <v>275</v>
      </c>
      <c r="N702" s="11">
        <f t="shared" ca="1" si="90"/>
        <v>-62</v>
      </c>
      <c r="O702" s="11">
        <f t="shared" ca="1" si="90"/>
        <v>969</v>
      </c>
      <c r="P702" s="11">
        <f t="shared" ca="1" si="90"/>
        <v>993</v>
      </c>
      <c r="Q702" s="11">
        <f t="shared" ca="1" si="90"/>
        <v>218</v>
      </c>
      <c r="R702" s="11">
        <f t="shared" ca="1" si="90"/>
        <v>360</v>
      </c>
      <c r="S702" s="11">
        <f t="shared" ca="1" si="90"/>
        <v>192</v>
      </c>
      <c r="T702" s="11">
        <f t="shared" ca="1" si="90"/>
        <v>532</v>
      </c>
      <c r="U702" s="11">
        <f ca="1">IF($B$9=1,AVERAGE(Tabla1[[#This Row],[OCT]:[DIC]]),IF($B$9=2,AVERAGE(Tabla1[[#This Row],[JUL]:[DIC]]),AVERAGE(Tabla1[[#This Row],[ENE]:[DIC]])))</f>
        <v>361.33333333333331</v>
      </c>
      <c r="V702" s="11">
        <f ca="1">+Tabla1[[#This Row],[PROMEDIO VENTA (UNDS)]]/30</f>
        <v>12.044444444444444</v>
      </c>
      <c r="W702" s="11">
        <f ca="1">+Tabla1[[#This Row],[VENTA POR DÍA]]*Tabla1[[#This Row],[LEAD TIME (Días)]]</f>
        <v>349.28888888888889</v>
      </c>
      <c r="X702" s="11" t="str">
        <f>IF(Tabla1[[#This Row],[ABC]]="C","A PEDIDO","STOCK")</f>
        <v>STOCK</v>
      </c>
      <c r="Y702" s="11">
        <f ca="1">IF(Tabla1[[#This Row],[ABC]]="C",0,ROUNDUP(VLOOKUP(Tabla1[[#This Row],[ABC]],$F$11:$J$12,MATCH(Y$15,$F$10:$J$10,0),0)*Tabla1[[#This Row],[VENTA POR DÍA]],0))</f>
        <v>36</v>
      </c>
      <c r="Z702" s="11">
        <f ca="1">IF(Tabla1[[#This Row],[ABC]]="C",0,ROUNDUP(VLOOKUP(Tabla1[[#This Row],[ABC]],$F$11:$J$12,MATCH(Z$15,$F$10:$J$10,0),0)*Tabla1[[#This Row],[VENTA POR DÍA]],0))</f>
        <v>352</v>
      </c>
    </row>
    <row r="703" spans="2:26" x14ac:dyDescent="0.2">
      <c r="B703" s="2">
        <v>366743</v>
      </c>
      <c r="C703" s="2" t="s">
        <v>135</v>
      </c>
      <c r="D703" s="2" t="s">
        <v>45</v>
      </c>
      <c r="E703" s="3" t="s">
        <v>6</v>
      </c>
      <c r="F703" s="16">
        <f t="shared" ca="1" si="84"/>
        <v>16</v>
      </c>
      <c r="G703" s="17">
        <f t="shared" ca="1" si="85"/>
        <v>20</v>
      </c>
      <c r="H703" s="36" t="str">
        <f>IFERROR(VLOOKUP(Tabla1[[#This Row],[COD PRODUCTO]],Tabla13[#All],9,0),"C")</f>
        <v>C</v>
      </c>
      <c r="I703" s="11">
        <f t="shared" ca="1" si="90"/>
        <v>83</v>
      </c>
      <c r="J703" s="11">
        <f t="shared" ca="1" si="90"/>
        <v>158</v>
      </c>
      <c r="K703" s="11">
        <f t="shared" ca="1" si="90"/>
        <v>189</v>
      </c>
      <c r="L703" s="11">
        <f t="shared" ca="1" si="90"/>
        <v>611</v>
      </c>
      <c r="M703" s="11">
        <f t="shared" ca="1" si="90"/>
        <v>793</v>
      </c>
      <c r="N703" s="11">
        <f t="shared" ca="1" si="90"/>
        <v>773</v>
      </c>
      <c r="O703" s="11">
        <f t="shared" ca="1" si="90"/>
        <v>327</v>
      </c>
      <c r="P703" s="11">
        <f t="shared" ca="1" si="90"/>
        <v>189</v>
      </c>
      <c r="Q703" s="11">
        <f t="shared" ca="1" si="90"/>
        <v>539</v>
      </c>
      <c r="R703" s="11">
        <f t="shared" ca="1" si="90"/>
        <v>688</v>
      </c>
      <c r="S703" s="11">
        <f t="shared" ca="1" si="90"/>
        <v>83</v>
      </c>
      <c r="T703" s="11">
        <f t="shared" ca="1" si="90"/>
        <v>433</v>
      </c>
      <c r="U703" s="11">
        <f ca="1">IF($B$9=1,AVERAGE(Tabla1[[#This Row],[OCT]:[DIC]]),IF($B$9=2,AVERAGE(Tabla1[[#This Row],[JUL]:[DIC]]),AVERAGE(Tabla1[[#This Row],[ENE]:[DIC]])))</f>
        <v>401.33333333333331</v>
      </c>
      <c r="V703" s="11">
        <f ca="1">+Tabla1[[#This Row],[PROMEDIO VENTA (UNDS)]]/30</f>
        <v>13.377777777777776</v>
      </c>
      <c r="W703" s="11">
        <f ca="1">+Tabla1[[#This Row],[VENTA POR DÍA]]*Tabla1[[#This Row],[LEAD TIME (Días)]]</f>
        <v>267.55555555555554</v>
      </c>
      <c r="X703" s="11" t="str">
        <f>IF(Tabla1[[#This Row],[ABC]]="C","A PEDIDO","STOCK")</f>
        <v>A PEDIDO</v>
      </c>
      <c r="Y703" s="11">
        <f>IF(Tabla1[[#This Row],[ABC]]="C",0,ROUNDUP(VLOOKUP(Tabla1[[#This Row],[ABC]],$F$11:$J$12,MATCH(Y$15,$F$10:$J$10,0),0)*Tabla1[[#This Row],[VENTA POR DÍA]],0))</f>
        <v>0</v>
      </c>
      <c r="Z703" s="11">
        <f>IF(Tabla1[[#This Row],[ABC]]="C",0,ROUNDUP(VLOOKUP(Tabla1[[#This Row],[ABC]],$F$11:$J$12,MATCH(Z$15,$F$10:$J$10,0),0)*Tabla1[[#This Row],[VENTA POR DÍA]],0))</f>
        <v>0</v>
      </c>
    </row>
    <row r="704" spans="2:26" x14ac:dyDescent="0.2">
      <c r="B704" s="2">
        <v>364247</v>
      </c>
      <c r="C704" s="2" t="s">
        <v>676</v>
      </c>
      <c r="D704" s="2" t="s">
        <v>45</v>
      </c>
      <c r="E704" s="3" t="s">
        <v>6</v>
      </c>
      <c r="F704" s="16">
        <f t="shared" ca="1" si="84"/>
        <v>16</v>
      </c>
      <c r="G704" s="17">
        <f t="shared" ca="1" si="85"/>
        <v>30</v>
      </c>
      <c r="H704" s="36" t="str">
        <f>IFERROR(VLOOKUP(Tabla1[[#This Row],[COD PRODUCTO]],Tabla13[#All],9,0),"C")</f>
        <v>C</v>
      </c>
      <c r="I704" s="11">
        <f t="shared" ca="1" si="90"/>
        <v>341</v>
      </c>
      <c r="J704" s="11">
        <f t="shared" ca="1" si="90"/>
        <v>538</v>
      </c>
      <c r="K704" s="11">
        <f t="shared" ca="1" si="90"/>
        <v>525</v>
      </c>
      <c r="L704" s="11">
        <f t="shared" ca="1" si="90"/>
        <v>29</v>
      </c>
      <c r="M704" s="11">
        <f t="shared" ca="1" si="90"/>
        <v>295</v>
      </c>
      <c r="N704" s="11">
        <f t="shared" ca="1" si="90"/>
        <v>540</v>
      </c>
      <c r="O704" s="11">
        <f t="shared" ca="1" si="90"/>
        <v>561</v>
      </c>
      <c r="P704" s="11">
        <f t="shared" ca="1" si="90"/>
        <v>786</v>
      </c>
      <c r="Q704" s="11">
        <f t="shared" ca="1" si="90"/>
        <v>507</v>
      </c>
      <c r="R704" s="11">
        <f t="shared" ca="1" si="90"/>
        <v>284</v>
      </c>
      <c r="S704" s="11">
        <f t="shared" ca="1" si="90"/>
        <v>133</v>
      </c>
      <c r="T704" s="11">
        <f t="shared" ca="1" si="90"/>
        <v>136</v>
      </c>
      <c r="U704" s="11">
        <f ca="1">IF($B$9=1,AVERAGE(Tabla1[[#This Row],[OCT]:[DIC]]),IF($B$9=2,AVERAGE(Tabla1[[#This Row],[JUL]:[DIC]]),AVERAGE(Tabla1[[#This Row],[ENE]:[DIC]])))</f>
        <v>184.33333333333334</v>
      </c>
      <c r="V704" s="11">
        <f ca="1">+Tabla1[[#This Row],[PROMEDIO VENTA (UNDS)]]/30</f>
        <v>6.1444444444444448</v>
      </c>
      <c r="W704" s="11">
        <f ca="1">+Tabla1[[#This Row],[VENTA POR DÍA]]*Tabla1[[#This Row],[LEAD TIME (Días)]]</f>
        <v>184.33333333333334</v>
      </c>
      <c r="X704" s="11" t="str">
        <f>IF(Tabla1[[#This Row],[ABC]]="C","A PEDIDO","STOCK")</f>
        <v>A PEDIDO</v>
      </c>
      <c r="Y704" s="11">
        <f>IF(Tabla1[[#This Row],[ABC]]="C",0,ROUNDUP(VLOOKUP(Tabla1[[#This Row],[ABC]],$F$11:$J$12,MATCH(Y$15,$F$10:$J$10,0),0)*Tabla1[[#This Row],[VENTA POR DÍA]],0))</f>
        <v>0</v>
      </c>
      <c r="Z704" s="11">
        <f>IF(Tabla1[[#This Row],[ABC]]="C",0,ROUNDUP(VLOOKUP(Tabla1[[#This Row],[ABC]],$F$11:$J$12,MATCH(Z$15,$F$10:$J$10,0),0)*Tabla1[[#This Row],[VENTA POR DÍA]],0))</f>
        <v>0</v>
      </c>
    </row>
    <row r="705" spans="2:26" x14ac:dyDescent="0.2">
      <c r="B705" s="2">
        <v>347646</v>
      </c>
      <c r="C705" s="2" t="s">
        <v>682</v>
      </c>
      <c r="D705" s="2" t="s">
        <v>45</v>
      </c>
      <c r="E705" s="3" t="s">
        <v>6</v>
      </c>
      <c r="F705" s="16">
        <f t="shared" ca="1" si="84"/>
        <v>49</v>
      </c>
      <c r="G705" s="17">
        <f t="shared" ca="1" si="85"/>
        <v>25</v>
      </c>
      <c r="H705" s="36" t="str">
        <f>IFERROR(VLOOKUP(Tabla1[[#This Row],[COD PRODUCTO]],Tabla13[#All],9,0),"C")</f>
        <v>C</v>
      </c>
      <c r="I705" s="11">
        <f t="shared" ca="1" si="90"/>
        <v>961</v>
      </c>
      <c r="J705" s="11">
        <f t="shared" ca="1" si="90"/>
        <v>218</v>
      </c>
      <c r="K705" s="11">
        <f t="shared" ca="1" si="90"/>
        <v>611</v>
      </c>
      <c r="L705" s="11">
        <f t="shared" ca="1" si="90"/>
        <v>733</v>
      </c>
      <c r="M705" s="11">
        <f t="shared" ca="1" si="90"/>
        <v>-8</v>
      </c>
      <c r="N705" s="11">
        <f t="shared" ca="1" si="90"/>
        <v>-8</v>
      </c>
      <c r="O705" s="11">
        <f t="shared" ca="1" si="90"/>
        <v>52</v>
      </c>
      <c r="P705" s="11">
        <f t="shared" ca="1" si="90"/>
        <v>722</v>
      </c>
      <c r="Q705" s="11">
        <f t="shared" ca="1" si="90"/>
        <v>136</v>
      </c>
      <c r="R705" s="11">
        <f t="shared" ca="1" si="90"/>
        <v>372</v>
      </c>
      <c r="S705" s="11">
        <f t="shared" ca="1" si="90"/>
        <v>488</v>
      </c>
      <c r="T705" s="11">
        <f t="shared" ca="1" si="90"/>
        <v>432</v>
      </c>
      <c r="U705" s="11">
        <f ca="1">IF($B$9=1,AVERAGE(Tabla1[[#This Row],[OCT]:[DIC]]),IF($B$9=2,AVERAGE(Tabla1[[#This Row],[JUL]:[DIC]]),AVERAGE(Tabla1[[#This Row],[ENE]:[DIC]])))</f>
        <v>430.66666666666669</v>
      </c>
      <c r="V705" s="11">
        <f ca="1">+Tabla1[[#This Row],[PROMEDIO VENTA (UNDS)]]/30</f>
        <v>14.355555555555556</v>
      </c>
      <c r="W705" s="11">
        <f ca="1">+Tabla1[[#This Row],[VENTA POR DÍA]]*Tabla1[[#This Row],[LEAD TIME (Días)]]</f>
        <v>358.88888888888891</v>
      </c>
      <c r="X705" s="11" t="str">
        <f>IF(Tabla1[[#This Row],[ABC]]="C","A PEDIDO","STOCK")</f>
        <v>A PEDIDO</v>
      </c>
      <c r="Y705" s="11">
        <f>IF(Tabla1[[#This Row],[ABC]]="C",0,ROUNDUP(VLOOKUP(Tabla1[[#This Row],[ABC]],$F$11:$J$12,MATCH(Y$15,$F$10:$J$10,0),0)*Tabla1[[#This Row],[VENTA POR DÍA]],0))</f>
        <v>0</v>
      </c>
      <c r="Z705" s="11">
        <f>IF(Tabla1[[#This Row],[ABC]]="C",0,ROUNDUP(VLOOKUP(Tabla1[[#This Row],[ABC]],$F$11:$J$12,MATCH(Z$15,$F$10:$J$10,0),0)*Tabla1[[#This Row],[VENTA POR DÍA]],0))</f>
        <v>0</v>
      </c>
    </row>
    <row r="706" spans="2:26" x14ac:dyDescent="0.2">
      <c r="B706" s="2">
        <v>364248</v>
      </c>
      <c r="C706" s="2" t="s">
        <v>687</v>
      </c>
      <c r="D706" s="2" t="s">
        <v>45</v>
      </c>
      <c r="E706" s="3" t="s">
        <v>6</v>
      </c>
      <c r="F706" s="16">
        <f t="shared" ca="1" si="84"/>
        <v>31</v>
      </c>
      <c r="G706" s="17">
        <f t="shared" ca="1" si="85"/>
        <v>13</v>
      </c>
      <c r="H706" s="36" t="str">
        <f>IFERROR(VLOOKUP(Tabla1[[#This Row],[COD PRODUCTO]],Tabla13[#All],9,0),"C")</f>
        <v>B</v>
      </c>
      <c r="I706" s="11">
        <f t="shared" ref="I706:T715" ca="1" si="91">RANDBETWEEN(-100,1000)</f>
        <v>212</v>
      </c>
      <c r="J706" s="11">
        <f t="shared" ca="1" si="91"/>
        <v>536</v>
      </c>
      <c r="K706" s="11">
        <f t="shared" ca="1" si="91"/>
        <v>651</v>
      </c>
      <c r="L706" s="11">
        <f t="shared" ca="1" si="91"/>
        <v>768</v>
      </c>
      <c r="M706" s="11">
        <f t="shared" ca="1" si="91"/>
        <v>898</v>
      </c>
      <c r="N706" s="11">
        <f t="shared" ca="1" si="91"/>
        <v>-55</v>
      </c>
      <c r="O706" s="11">
        <f t="shared" ca="1" si="91"/>
        <v>864</v>
      </c>
      <c r="P706" s="11">
        <f t="shared" ca="1" si="91"/>
        <v>-55</v>
      </c>
      <c r="Q706" s="11">
        <f t="shared" ca="1" si="91"/>
        <v>892</v>
      </c>
      <c r="R706" s="11">
        <f t="shared" ca="1" si="91"/>
        <v>812</v>
      </c>
      <c r="S706" s="11">
        <f t="shared" ca="1" si="91"/>
        <v>249</v>
      </c>
      <c r="T706" s="11">
        <f t="shared" ca="1" si="91"/>
        <v>-53</v>
      </c>
      <c r="U706" s="11">
        <f ca="1">IF($B$9=1,AVERAGE(Tabla1[[#This Row],[OCT]:[DIC]]),IF($B$9=2,AVERAGE(Tabla1[[#This Row],[JUL]:[DIC]]),AVERAGE(Tabla1[[#This Row],[ENE]:[DIC]])))</f>
        <v>336</v>
      </c>
      <c r="V706" s="11">
        <f ca="1">+Tabla1[[#This Row],[PROMEDIO VENTA (UNDS)]]/30</f>
        <v>11.2</v>
      </c>
      <c r="W706" s="11">
        <f ca="1">+Tabla1[[#This Row],[VENTA POR DÍA]]*Tabla1[[#This Row],[LEAD TIME (Días)]]</f>
        <v>145.6</v>
      </c>
      <c r="X706" s="11" t="str">
        <f>IF(Tabla1[[#This Row],[ABC]]="C","A PEDIDO","STOCK")</f>
        <v>STOCK</v>
      </c>
      <c r="Y706" s="11">
        <f ca="1">IF(Tabla1[[#This Row],[ABC]]="C",0,ROUNDUP(VLOOKUP(Tabla1[[#This Row],[ABC]],$F$11:$J$12,MATCH(Y$15,$F$10:$J$10,0),0)*Tabla1[[#This Row],[VENTA POR DÍA]],0))</f>
        <v>105</v>
      </c>
      <c r="Z706" s="11">
        <f ca="1">IF(Tabla1[[#This Row],[ABC]]="C",0,ROUNDUP(VLOOKUP(Tabla1[[#This Row],[ABC]],$F$11:$J$12,MATCH(Z$15,$F$10:$J$10,0),0)*Tabla1[[#This Row],[VENTA POR DÍA]],0))</f>
        <v>256</v>
      </c>
    </row>
    <row r="707" spans="2:26" x14ac:dyDescent="0.2">
      <c r="B707" s="2">
        <v>366741</v>
      </c>
      <c r="C707" s="2" t="s">
        <v>696</v>
      </c>
      <c r="D707" s="2" t="s">
        <v>45</v>
      </c>
      <c r="E707" s="3" t="s">
        <v>6</v>
      </c>
      <c r="F707" s="16">
        <f t="shared" ca="1" si="84"/>
        <v>49</v>
      </c>
      <c r="G707" s="17">
        <f t="shared" ca="1" si="85"/>
        <v>25</v>
      </c>
      <c r="H707" s="36" t="str">
        <f>IFERROR(VLOOKUP(Tabla1[[#This Row],[COD PRODUCTO]],Tabla13[#All],9,0),"C")</f>
        <v>B</v>
      </c>
      <c r="I707" s="11">
        <f t="shared" ca="1" si="91"/>
        <v>-26</v>
      </c>
      <c r="J707" s="11">
        <f t="shared" ca="1" si="91"/>
        <v>-87</v>
      </c>
      <c r="K707" s="11">
        <f t="shared" ca="1" si="91"/>
        <v>735</v>
      </c>
      <c r="L707" s="11">
        <f t="shared" ca="1" si="91"/>
        <v>588</v>
      </c>
      <c r="M707" s="11">
        <f t="shared" ca="1" si="91"/>
        <v>716</v>
      </c>
      <c r="N707" s="11">
        <f t="shared" ca="1" si="91"/>
        <v>303</v>
      </c>
      <c r="O707" s="11">
        <f t="shared" ca="1" si="91"/>
        <v>219</v>
      </c>
      <c r="P707" s="11">
        <f t="shared" ca="1" si="91"/>
        <v>596</v>
      </c>
      <c r="Q707" s="11">
        <f t="shared" ca="1" si="91"/>
        <v>959</v>
      </c>
      <c r="R707" s="11">
        <f t="shared" ca="1" si="91"/>
        <v>431</v>
      </c>
      <c r="S707" s="11">
        <f t="shared" ca="1" si="91"/>
        <v>193</v>
      </c>
      <c r="T707" s="11">
        <f t="shared" ca="1" si="91"/>
        <v>333</v>
      </c>
      <c r="U707" s="11">
        <f ca="1">IF($B$9=1,AVERAGE(Tabla1[[#This Row],[OCT]:[DIC]]),IF($B$9=2,AVERAGE(Tabla1[[#This Row],[JUL]:[DIC]]),AVERAGE(Tabla1[[#This Row],[ENE]:[DIC]])))</f>
        <v>319</v>
      </c>
      <c r="V707" s="11">
        <f ca="1">+Tabla1[[#This Row],[PROMEDIO VENTA (UNDS)]]/30</f>
        <v>10.633333333333333</v>
      </c>
      <c r="W707" s="11">
        <f ca="1">+Tabla1[[#This Row],[VENTA POR DÍA]]*Tabla1[[#This Row],[LEAD TIME (Días)]]</f>
        <v>265.83333333333331</v>
      </c>
      <c r="X707" s="11" t="str">
        <f>IF(Tabla1[[#This Row],[ABC]]="C","A PEDIDO","STOCK")</f>
        <v>STOCK</v>
      </c>
      <c r="Y707" s="11">
        <f ca="1">IF(Tabla1[[#This Row],[ABC]]="C",0,ROUNDUP(VLOOKUP(Tabla1[[#This Row],[ABC]],$F$11:$J$12,MATCH(Y$15,$F$10:$J$10,0),0)*Tabla1[[#This Row],[VENTA POR DÍA]],0))</f>
        <v>100</v>
      </c>
      <c r="Z707" s="11">
        <f ca="1">IF(Tabla1[[#This Row],[ABC]]="C",0,ROUNDUP(VLOOKUP(Tabla1[[#This Row],[ABC]],$F$11:$J$12,MATCH(Z$15,$F$10:$J$10,0),0)*Tabla1[[#This Row],[VENTA POR DÍA]],0))</f>
        <v>243</v>
      </c>
    </row>
    <row r="708" spans="2:26" x14ac:dyDescent="0.2">
      <c r="B708" s="2">
        <v>366754</v>
      </c>
      <c r="C708" s="2" t="s">
        <v>697</v>
      </c>
      <c r="D708" s="2" t="s">
        <v>45</v>
      </c>
      <c r="E708" s="3" t="s">
        <v>6</v>
      </c>
      <c r="F708" s="16">
        <f t="shared" ca="1" si="84"/>
        <v>33</v>
      </c>
      <c r="G708" s="17">
        <f t="shared" ca="1" si="85"/>
        <v>22</v>
      </c>
      <c r="H708" s="36" t="str">
        <f>IFERROR(VLOOKUP(Tabla1[[#This Row],[COD PRODUCTO]],Tabla13[#All],9,0),"C")</f>
        <v>B</v>
      </c>
      <c r="I708" s="11">
        <f t="shared" ca="1" si="91"/>
        <v>560</v>
      </c>
      <c r="J708" s="11">
        <f t="shared" ca="1" si="91"/>
        <v>638</v>
      </c>
      <c r="K708" s="11">
        <f t="shared" ca="1" si="91"/>
        <v>907</v>
      </c>
      <c r="L708" s="11">
        <f t="shared" ca="1" si="91"/>
        <v>716</v>
      </c>
      <c r="M708" s="11">
        <f t="shared" ca="1" si="91"/>
        <v>834</v>
      </c>
      <c r="N708" s="11">
        <f t="shared" ca="1" si="91"/>
        <v>67</v>
      </c>
      <c r="O708" s="11">
        <f t="shared" ca="1" si="91"/>
        <v>-43</v>
      </c>
      <c r="P708" s="11">
        <f t="shared" ca="1" si="91"/>
        <v>558</v>
      </c>
      <c r="Q708" s="11">
        <f t="shared" ca="1" si="91"/>
        <v>818</v>
      </c>
      <c r="R708" s="11">
        <f t="shared" ca="1" si="91"/>
        <v>149</v>
      </c>
      <c r="S708" s="11">
        <f t="shared" ca="1" si="91"/>
        <v>527</v>
      </c>
      <c r="T708" s="11">
        <f t="shared" ca="1" si="91"/>
        <v>270</v>
      </c>
      <c r="U708" s="11">
        <f ca="1">IF($B$9=1,AVERAGE(Tabla1[[#This Row],[OCT]:[DIC]]),IF($B$9=2,AVERAGE(Tabla1[[#This Row],[JUL]:[DIC]]),AVERAGE(Tabla1[[#This Row],[ENE]:[DIC]])))</f>
        <v>315.33333333333331</v>
      </c>
      <c r="V708" s="11">
        <f ca="1">+Tabla1[[#This Row],[PROMEDIO VENTA (UNDS)]]/30</f>
        <v>10.511111111111111</v>
      </c>
      <c r="W708" s="11">
        <f ca="1">+Tabla1[[#This Row],[VENTA POR DÍA]]*Tabla1[[#This Row],[LEAD TIME (Días)]]</f>
        <v>231.24444444444444</v>
      </c>
      <c r="X708" s="11" t="str">
        <f>IF(Tabla1[[#This Row],[ABC]]="C","A PEDIDO","STOCK")</f>
        <v>STOCK</v>
      </c>
      <c r="Y708" s="11">
        <f ca="1">IF(Tabla1[[#This Row],[ABC]]="C",0,ROUNDUP(VLOOKUP(Tabla1[[#This Row],[ABC]],$F$11:$J$12,MATCH(Y$15,$F$10:$J$10,0),0)*Tabla1[[#This Row],[VENTA POR DÍA]],0))</f>
        <v>99</v>
      </c>
      <c r="Z708" s="11">
        <f ca="1">IF(Tabla1[[#This Row],[ABC]]="C",0,ROUNDUP(VLOOKUP(Tabla1[[#This Row],[ABC]],$F$11:$J$12,MATCH(Z$15,$F$10:$J$10,0),0)*Tabla1[[#This Row],[VENTA POR DÍA]],0))</f>
        <v>240</v>
      </c>
    </row>
    <row r="709" spans="2:26" x14ac:dyDescent="0.2">
      <c r="B709" s="2">
        <v>353544</v>
      </c>
      <c r="C709" s="2" t="s">
        <v>700</v>
      </c>
      <c r="D709" s="2" t="s">
        <v>45</v>
      </c>
      <c r="E709" s="3" t="s">
        <v>6</v>
      </c>
      <c r="F709" s="16">
        <f t="shared" ca="1" si="84"/>
        <v>43</v>
      </c>
      <c r="G709" s="17">
        <f t="shared" ca="1" si="85"/>
        <v>11</v>
      </c>
      <c r="H709" s="36" t="str">
        <f>IFERROR(VLOOKUP(Tabla1[[#This Row],[COD PRODUCTO]],Tabla13[#All],9,0),"C")</f>
        <v>C</v>
      </c>
      <c r="I709" s="11">
        <f t="shared" ca="1" si="91"/>
        <v>-70</v>
      </c>
      <c r="J709" s="11">
        <f t="shared" ca="1" si="91"/>
        <v>885</v>
      </c>
      <c r="K709" s="11">
        <f t="shared" ca="1" si="91"/>
        <v>88</v>
      </c>
      <c r="L709" s="11">
        <f t="shared" ca="1" si="91"/>
        <v>226</v>
      </c>
      <c r="M709" s="11">
        <f t="shared" ca="1" si="91"/>
        <v>944</v>
      </c>
      <c r="N709" s="11">
        <f t="shared" ca="1" si="91"/>
        <v>190</v>
      </c>
      <c r="O709" s="11">
        <f t="shared" ca="1" si="91"/>
        <v>604</v>
      </c>
      <c r="P709" s="11">
        <f t="shared" ca="1" si="91"/>
        <v>142</v>
      </c>
      <c r="Q709" s="11">
        <f t="shared" ca="1" si="91"/>
        <v>520</v>
      </c>
      <c r="R709" s="11">
        <f t="shared" ca="1" si="91"/>
        <v>693</v>
      </c>
      <c r="S709" s="11">
        <f t="shared" ca="1" si="91"/>
        <v>980</v>
      </c>
      <c r="T709" s="11">
        <f t="shared" ca="1" si="91"/>
        <v>595</v>
      </c>
      <c r="U709" s="11">
        <f ca="1">IF($B$9=1,AVERAGE(Tabla1[[#This Row],[OCT]:[DIC]]),IF($B$9=2,AVERAGE(Tabla1[[#This Row],[JUL]:[DIC]]),AVERAGE(Tabla1[[#This Row],[ENE]:[DIC]])))</f>
        <v>756</v>
      </c>
      <c r="V709" s="11">
        <f ca="1">+Tabla1[[#This Row],[PROMEDIO VENTA (UNDS)]]/30</f>
        <v>25.2</v>
      </c>
      <c r="W709" s="11">
        <f ca="1">+Tabla1[[#This Row],[VENTA POR DÍA]]*Tabla1[[#This Row],[LEAD TIME (Días)]]</f>
        <v>277.2</v>
      </c>
      <c r="X709" s="11" t="str">
        <f>IF(Tabla1[[#This Row],[ABC]]="C","A PEDIDO","STOCK")</f>
        <v>A PEDIDO</v>
      </c>
      <c r="Y709" s="11">
        <f>IF(Tabla1[[#This Row],[ABC]]="C",0,ROUNDUP(VLOOKUP(Tabla1[[#This Row],[ABC]],$F$11:$J$12,MATCH(Y$15,$F$10:$J$10,0),0)*Tabla1[[#This Row],[VENTA POR DÍA]],0))</f>
        <v>0</v>
      </c>
      <c r="Z709" s="11">
        <f>IF(Tabla1[[#This Row],[ABC]]="C",0,ROUNDUP(VLOOKUP(Tabla1[[#This Row],[ABC]],$F$11:$J$12,MATCH(Z$15,$F$10:$J$10,0),0)*Tabla1[[#This Row],[VENTA POR DÍA]],0))</f>
        <v>0</v>
      </c>
    </row>
    <row r="710" spans="2:26" x14ac:dyDescent="0.2">
      <c r="B710" s="2">
        <v>347665</v>
      </c>
      <c r="C710" s="2" t="s">
        <v>709</v>
      </c>
      <c r="D710" s="2" t="s">
        <v>45</v>
      </c>
      <c r="E710" s="3" t="s">
        <v>6</v>
      </c>
      <c r="F710" s="16">
        <f t="shared" ca="1" si="84"/>
        <v>49</v>
      </c>
      <c r="G710" s="17">
        <f t="shared" ca="1" si="85"/>
        <v>25</v>
      </c>
      <c r="H710" s="36" t="str">
        <f>IFERROR(VLOOKUP(Tabla1[[#This Row],[COD PRODUCTO]],Tabla13[#All],9,0),"C")</f>
        <v>A</v>
      </c>
      <c r="I710" s="11">
        <f t="shared" ca="1" si="91"/>
        <v>436</v>
      </c>
      <c r="J710" s="11">
        <f t="shared" ca="1" si="91"/>
        <v>224</v>
      </c>
      <c r="K710" s="11">
        <f t="shared" ca="1" si="91"/>
        <v>917</v>
      </c>
      <c r="L710" s="11">
        <f t="shared" ca="1" si="91"/>
        <v>398</v>
      </c>
      <c r="M710" s="11">
        <f t="shared" ca="1" si="91"/>
        <v>-71</v>
      </c>
      <c r="N710" s="11">
        <f t="shared" ca="1" si="91"/>
        <v>818</v>
      </c>
      <c r="O710" s="11">
        <f t="shared" ca="1" si="91"/>
        <v>912</v>
      </c>
      <c r="P710" s="11">
        <f t="shared" ca="1" si="91"/>
        <v>959</v>
      </c>
      <c r="Q710" s="11">
        <f t="shared" ca="1" si="91"/>
        <v>873</v>
      </c>
      <c r="R710" s="11">
        <f t="shared" ca="1" si="91"/>
        <v>995</v>
      </c>
      <c r="S710" s="11">
        <f t="shared" ca="1" si="91"/>
        <v>-39</v>
      </c>
      <c r="T710" s="11">
        <f t="shared" ca="1" si="91"/>
        <v>-56</v>
      </c>
      <c r="U710" s="11">
        <f ca="1">IF($B$9=1,AVERAGE(Tabla1[[#This Row],[OCT]:[DIC]]),IF($B$9=2,AVERAGE(Tabla1[[#This Row],[JUL]:[DIC]]),AVERAGE(Tabla1[[#This Row],[ENE]:[DIC]])))</f>
        <v>300</v>
      </c>
      <c r="V710" s="11">
        <f ca="1">+Tabla1[[#This Row],[PROMEDIO VENTA (UNDS)]]/30</f>
        <v>10</v>
      </c>
      <c r="W710" s="11">
        <f ca="1">+Tabla1[[#This Row],[VENTA POR DÍA]]*Tabla1[[#This Row],[LEAD TIME (Días)]]</f>
        <v>250</v>
      </c>
      <c r="X710" s="11" t="str">
        <f>IF(Tabla1[[#This Row],[ABC]]="C","A PEDIDO","STOCK")</f>
        <v>STOCK</v>
      </c>
      <c r="Y710" s="11">
        <f ca="1">IF(Tabla1[[#This Row],[ABC]]="C",0,ROUNDUP(VLOOKUP(Tabla1[[#This Row],[ABC]],$F$11:$J$12,MATCH(Y$15,$F$10:$J$10,0),0)*Tabla1[[#This Row],[VENTA POR DÍA]],0))</f>
        <v>30</v>
      </c>
      <c r="Z710" s="11">
        <f ca="1">IF(Tabla1[[#This Row],[ABC]]="C",0,ROUNDUP(VLOOKUP(Tabla1[[#This Row],[ABC]],$F$11:$J$12,MATCH(Z$15,$F$10:$J$10,0),0)*Tabla1[[#This Row],[VENTA POR DÍA]],0))</f>
        <v>292</v>
      </c>
    </row>
    <row r="711" spans="2:26" x14ac:dyDescent="0.2">
      <c r="B711" s="2">
        <v>347621</v>
      </c>
      <c r="C711" s="2" t="s">
        <v>717</v>
      </c>
      <c r="D711" s="2" t="s">
        <v>45</v>
      </c>
      <c r="E711" s="3" t="s">
        <v>6</v>
      </c>
      <c r="F711" s="16">
        <f t="shared" ca="1" si="84"/>
        <v>15</v>
      </c>
      <c r="G711" s="17">
        <f t="shared" ca="1" si="85"/>
        <v>27</v>
      </c>
      <c r="H711" s="36" t="str">
        <f>IFERROR(VLOOKUP(Tabla1[[#This Row],[COD PRODUCTO]],Tabla13[#All],9,0),"C")</f>
        <v>A</v>
      </c>
      <c r="I711" s="11">
        <f t="shared" ca="1" si="91"/>
        <v>567</v>
      </c>
      <c r="J711" s="11">
        <f t="shared" ca="1" si="91"/>
        <v>54</v>
      </c>
      <c r="K711" s="11">
        <f t="shared" ca="1" si="91"/>
        <v>434</v>
      </c>
      <c r="L711" s="11">
        <f t="shared" ca="1" si="91"/>
        <v>335</v>
      </c>
      <c r="M711" s="11">
        <f t="shared" ca="1" si="91"/>
        <v>989</v>
      </c>
      <c r="N711" s="11">
        <f t="shared" ca="1" si="91"/>
        <v>581</v>
      </c>
      <c r="O711" s="11">
        <f t="shared" ca="1" si="91"/>
        <v>567</v>
      </c>
      <c r="P711" s="11">
        <f t="shared" ca="1" si="91"/>
        <v>379</v>
      </c>
      <c r="Q711" s="11">
        <f t="shared" ca="1" si="91"/>
        <v>549</v>
      </c>
      <c r="R711" s="11">
        <f t="shared" ca="1" si="91"/>
        <v>644</v>
      </c>
      <c r="S711" s="11">
        <f t="shared" ca="1" si="91"/>
        <v>925</v>
      </c>
      <c r="T711" s="11">
        <f t="shared" ca="1" si="91"/>
        <v>884</v>
      </c>
      <c r="U711" s="11">
        <f ca="1">IF($B$9=1,AVERAGE(Tabla1[[#This Row],[OCT]:[DIC]]),IF($B$9=2,AVERAGE(Tabla1[[#This Row],[JUL]:[DIC]]),AVERAGE(Tabla1[[#This Row],[ENE]:[DIC]])))</f>
        <v>817.66666666666663</v>
      </c>
      <c r="V711" s="11">
        <f ca="1">+Tabla1[[#This Row],[PROMEDIO VENTA (UNDS)]]/30</f>
        <v>27.255555555555553</v>
      </c>
      <c r="W711" s="11">
        <f ca="1">+Tabla1[[#This Row],[VENTA POR DÍA]]*Tabla1[[#This Row],[LEAD TIME (Días)]]</f>
        <v>735.9</v>
      </c>
      <c r="X711" s="11" t="str">
        <f>IF(Tabla1[[#This Row],[ABC]]="C","A PEDIDO","STOCK")</f>
        <v>STOCK</v>
      </c>
      <c r="Y711" s="11">
        <f ca="1">IF(Tabla1[[#This Row],[ABC]]="C",0,ROUNDUP(VLOOKUP(Tabla1[[#This Row],[ABC]],$F$11:$J$12,MATCH(Y$15,$F$10:$J$10,0),0)*Tabla1[[#This Row],[VENTA POR DÍA]],0))</f>
        <v>82</v>
      </c>
      <c r="Z711" s="11">
        <f ca="1">IF(Tabla1[[#This Row],[ABC]]="C",0,ROUNDUP(VLOOKUP(Tabla1[[#This Row],[ABC]],$F$11:$J$12,MATCH(Z$15,$F$10:$J$10,0),0)*Tabla1[[#This Row],[VENTA POR DÍA]],0))</f>
        <v>796</v>
      </c>
    </row>
    <row r="712" spans="2:26" x14ac:dyDescent="0.2">
      <c r="B712" s="2">
        <v>347615</v>
      </c>
      <c r="C712" s="2" t="s">
        <v>721</v>
      </c>
      <c r="D712" s="2" t="s">
        <v>45</v>
      </c>
      <c r="E712" s="3" t="s">
        <v>6</v>
      </c>
      <c r="F712" s="16">
        <f t="shared" ca="1" si="84"/>
        <v>37</v>
      </c>
      <c r="G712" s="17">
        <f t="shared" ca="1" si="85"/>
        <v>30</v>
      </c>
      <c r="H712" s="36" t="str">
        <f>IFERROR(VLOOKUP(Tabla1[[#This Row],[COD PRODUCTO]],Tabla13[#All],9,0),"C")</f>
        <v>B</v>
      </c>
      <c r="I712" s="11">
        <f t="shared" ca="1" si="91"/>
        <v>23</v>
      </c>
      <c r="J712" s="11">
        <f t="shared" ca="1" si="91"/>
        <v>725</v>
      </c>
      <c r="K712" s="11">
        <f t="shared" ca="1" si="91"/>
        <v>-86</v>
      </c>
      <c r="L712" s="11">
        <f t="shared" ca="1" si="91"/>
        <v>166</v>
      </c>
      <c r="M712" s="11">
        <f t="shared" ca="1" si="91"/>
        <v>196</v>
      </c>
      <c r="N712" s="11">
        <f t="shared" ca="1" si="91"/>
        <v>768</v>
      </c>
      <c r="O712" s="11">
        <f t="shared" ca="1" si="91"/>
        <v>193</v>
      </c>
      <c r="P712" s="11">
        <f t="shared" ca="1" si="91"/>
        <v>873</v>
      </c>
      <c r="Q712" s="11">
        <f t="shared" ca="1" si="91"/>
        <v>743</v>
      </c>
      <c r="R712" s="11">
        <f t="shared" ca="1" si="91"/>
        <v>774</v>
      </c>
      <c r="S712" s="11">
        <f t="shared" ca="1" si="91"/>
        <v>732</v>
      </c>
      <c r="T712" s="11">
        <f t="shared" ca="1" si="91"/>
        <v>714</v>
      </c>
      <c r="U712" s="11">
        <f ca="1">IF($B$9=1,AVERAGE(Tabla1[[#This Row],[OCT]:[DIC]]),IF($B$9=2,AVERAGE(Tabla1[[#This Row],[JUL]:[DIC]]),AVERAGE(Tabla1[[#This Row],[ENE]:[DIC]])))</f>
        <v>740</v>
      </c>
      <c r="V712" s="11">
        <f ca="1">+Tabla1[[#This Row],[PROMEDIO VENTA (UNDS)]]/30</f>
        <v>24.666666666666668</v>
      </c>
      <c r="W712" s="11">
        <f ca="1">+Tabla1[[#This Row],[VENTA POR DÍA]]*Tabla1[[#This Row],[LEAD TIME (Días)]]</f>
        <v>740</v>
      </c>
      <c r="X712" s="11" t="str">
        <f>IF(Tabla1[[#This Row],[ABC]]="C","A PEDIDO","STOCK")</f>
        <v>STOCK</v>
      </c>
      <c r="Y712" s="11">
        <f ca="1">IF(Tabla1[[#This Row],[ABC]]="C",0,ROUNDUP(VLOOKUP(Tabla1[[#This Row],[ABC]],$F$11:$J$12,MATCH(Y$15,$F$10:$J$10,0),0)*Tabla1[[#This Row],[VENTA POR DÍA]],0))</f>
        <v>232</v>
      </c>
      <c r="Z712" s="11">
        <f ca="1">IF(Tabla1[[#This Row],[ABC]]="C",0,ROUNDUP(VLOOKUP(Tabla1[[#This Row],[ABC]],$F$11:$J$12,MATCH(Z$15,$F$10:$J$10,0),0)*Tabla1[[#This Row],[VENTA POR DÍA]],0))</f>
        <v>562</v>
      </c>
    </row>
    <row r="713" spans="2:26" x14ac:dyDescent="0.2">
      <c r="B713" s="2">
        <v>347589</v>
      </c>
      <c r="C713" s="2" t="s">
        <v>493</v>
      </c>
      <c r="D713" s="2" t="s">
        <v>45</v>
      </c>
      <c r="E713" s="3" t="s">
        <v>6</v>
      </c>
      <c r="F713" s="16">
        <f t="shared" ca="1" si="84"/>
        <v>9</v>
      </c>
      <c r="G713" s="17">
        <f t="shared" ca="1" si="85"/>
        <v>15</v>
      </c>
      <c r="H713" s="36" t="str">
        <f>IFERROR(VLOOKUP(Tabla1[[#This Row],[COD PRODUCTO]],Tabla13[#All],9,0),"C")</f>
        <v>C</v>
      </c>
      <c r="I713" s="11">
        <f t="shared" ca="1" si="91"/>
        <v>507</v>
      </c>
      <c r="J713" s="11">
        <f t="shared" ca="1" si="91"/>
        <v>906</v>
      </c>
      <c r="K713" s="11">
        <f t="shared" ca="1" si="91"/>
        <v>446</v>
      </c>
      <c r="L713" s="11">
        <f t="shared" ca="1" si="91"/>
        <v>-26</v>
      </c>
      <c r="M713" s="11">
        <f t="shared" ca="1" si="91"/>
        <v>-9</v>
      </c>
      <c r="N713" s="11">
        <f t="shared" ca="1" si="91"/>
        <v>749</v>
      </c>
      <c r="O713" s="11">
        <f t="shared" ca="1" si="91"/>
        <v>-69</v>
      </c>
      <c r="P713" s="11">
        <f t="shared" ca="1" si="91"/>
        <v>983</v>
      </c>
      <c r="Q713" s="11">
        <f t="shared" ca="1" si="91"/>
        <v>798</v>
      </c>
      <c r="R713" s="11">
        <f t="shared" ca="1" si="91"/>
        <v>787</v>
      </c>
      <c r="S713" s="11">
        <f t="shared" ca="1" si="91"/>
        <v>860</v>
      </c>
      <c r="T713" s="11">
        <f t="shared" ca="1" si="91"/>
        <v>593</v>
      </c>
      <c r="U713" s="11">
        <f ca="1">IF($B$9=1,AVERAGE(Tabla1[[#This Row],[OCT]:[DIC]]),IF($B$9=2,AVERAGE(Tabla1[[#This Row],[JUL]:[DIC]]),AVERAGE(Tabla1[[#This Row],[ENE]:[DIC]])))</f>
        <v>746.66666666666663</v>
      </c>
      <c r="V713" s="11">
        <f ca="1">+Tabla1[[#This Row],[PROMEDIO VENTA (UNDS)]]/30</f>
        <v>24.888888888888889</v>
      </c>
      <c r="W713" s="11">
        <f ca="1">+Tabla1[[#This Row],[VENTA POR DÍA]]*Tabla1[[#This Row],[LEAD TIME (Días)]]</f>
        <v>373.33333333333331</v>
      </c>
      <c r="X713" s="11" t="str">
        <f>IF(Tabla1[[#This Row],[ABC]]="C","A PEDIDO","STOCK")</f>
        <v>A PEDIDO</v>
      </c>
      <c r="Y713" s="11">
        <f>IF(Tabla1[[#This Row],[ABC]]="C",0,ROUNDUP(VLOOKUP(Tabla1[[#This Row],[ABC]],$F$11:$J$12,MATCH(Y$15,$F$10:$J$10,0),0)*Tabla1[[#This Row],[VENTA POR DÍA]],0))</f>
        <v>0</v>
      </c>
      <c r="Z713" s="11">
        <f>IF(Tabla1[[#This Row],[ABC]]="C",0,ROUNDUP(VLOOKUP(Tabla1[[#This Row],[ABC]],$F$11:$J$12,MATCH(Z$15,$F$10:$J$10,0),0)*Tabla1[[#This Row],[VENTA POR DÍA]],0))</f>
        <v>0</v>
      </c>
    </row>
    <row r="714" spans="2:26" x14ac:dyDescent="0.2">
      <c r="B714" s="2">
        <v>364405</v>
      </c>
      <c r="C714" s="2" t="s">
        <v>727</v>
      </c>
      <c r="D714" s="2" t="s">
        <v>45</v>
      </c>
      <c r="E714" s="3" t="s">
        <v>6</v>
      </c>
      <c r="F714" s="16">
        <f t="shared" ca="1" si="84"/>
        <v>33</v>
      </c>
      <c r="G714" s="17">
        <f t="shared" ca="1" si="85"/>
        <v>8</v>
      </c>
      <c r="H714" s="36" t="str">
        <f>IFERROR(VLOOKUP(Tabla1[[#This Row],[COD PRODUCTO]],Tabla13[#All],9,0),"C")</f>
        <v>B</v>
      </c>
      <c r="I714" s="11">
        <f t="shared" ca="1" si="91"/>
        <v>282</v>
      </c>
      <c r="J714" s="11">
        <f t="shared" ca="1" si="91"/>
        <v>-74</v>
      </c>
      <c r="K714" s="11">
        <f t="shared" ca="1" si="91"/>
        <v>330</v>
      </c>
      <c r="L714" s="11">
        <f t="shared" ca="1" si="91"/>
        <v>202</v>
      </c>
      <c r="M714" s="11">
        <f t="shared" ca="1" si="91"/>
        <v>936</v>
      </c>
      <c r="N714" s="11">
        <f t="shared" ca="1" si="91"/>
        <v>198</v>
      </c>
      <c r="O714" s="11">
        <f t="shared" ca="1" si="91"/>
        <v>229</v>
      </c>
      <c r="P714" s="11">
        <f t="shared" ca="1" si="91"/>
        <v>-38</v>
      </c>
      <c r="Q714" s="11">
        <f t="shared" ca="1" si="91"/>
        <v>161</v>
      </c>
      <c r="R714" s="11">
        <f t="shared" ca="1" si="91"/>
        <v>331</v>
      </c>
      <c r="S714" s="11">
        <f t="shared" ca="1" si="91"/>
        <v>974</v>
      </c>
      <c r="T714" s="11">
        <f t="shared" ca="1" si="91"/>
        <v>829</v>
      </c>
      <c r="U714" s="11">
        <f ca="1">IF($B$9=1,AVERAGE(Tabla1[[#This Row],[OCT]:[DIC]]),IF($B$9=2,AVERAGE(Tabla1[[#This Row],[JUL]:[DIC]]),AVERAGE(Tabla1[[#This Row],[ENE]:[DIC]])))</f>
        <v>711.33333333333337</v>
      </c>
      <c r="V714" s="11">
        <f ca="1">+Tabla1[[#This Row],[PROMEDIO VENTA (UNDS)]]/30</f>
        <v>23.711111111111112</v>
      </c>
      <c r="W714" s="11">
        <f ca="1">+Tabla1[[#This Row],[VENTA POR DÍA]]*Tabla1[[#This Row],[LEAD TIME (Días)]]</f>
        <v>189.6888888888889</v>
      </c>
      <c r="X714" s="11" t="str">
        <f>IF(Tabla1[[#This Row],[ABC]]="C","A PEDIDO","STOCK")</f>
        <v>STOCK</v>
      </c>
      <c r="Y714" s="11">
        <f ca="1">IF(Tabla1[[#This Row],[ABC]]="C",0,ROUNDUP(VLOOKUP(Tabla1[[#This Row],[ABC]],$F$11:$J$12,MATCH(Y$15,$F$10:$J$10,0),0)*Tabla1[[#This Row],[VENTA POR DÍA]],0))</f>
        <v>223</v>
      </c>
      <c r="Z714" s="11">
        <f ca="1">IF(Tabla1[[#This Row],[ABC]]="C",0,ROUNDUP(VLOOKUP(Tabla1[[#This Row],[ABC]],$F$11:$J$12,MATCH(Z$15,$F$10:$J$10,0),0)*Tabla1[[#This Row],[VENTA POR DÍA]],0))</f>
        <v>541</v>
      </c>
    </row>
    <row r="715" spans="2:26" x14ac:dyDescent="0.2">
      <c r="B715" s="2">
        <v>348504</v>
      </c>
      <c r="C715" s="2" t="s">
        <v>732</v>
      </c>
      <c r="D715" s="2" t="s">
        <v>45</v>
      </c>
      <c r="E715" s="3" t="s">
        <v>6</v>
      </c>
      <c r="F715" s="16">
        <f t="shared" ca="1" si="84"/>
        <v>6</v>
      </c>
      <c r="G715" s="17">
        <f t="shared" ca="1" si="85"/>
        <v>4</v>
      </c>
      <c r="H715" s="36" t="str">
        <f>IFERROR(VLOOKUP(Tabla1[[#This Row],[COD PRODUCTO]],Tabla13[#All],9,0),"C")</f>
        <v>A</v>
      </c>
      <c r="I715" s="11">
        <f t="shared" ca="1" si="91"/>
        <v>-4</v>
      </c>
      <c r="J715" s="11">
        <f t="shared" ca="1" si="91"/>
        <v>-9</v>
      </c>
      <c r="K715" s="11">
        <f t="shared" ca="1" si="91"/>
        <v>921</v>
      </c>
      <c r="L715" s="11">
        <f t="shared" ca="1" si="91"/>
        <v>322</v>
      </c>
      <c r="M715" s="11">
        <f t="shared" ca="1" si="91"/>
        <v>533</v>
      </c>
      <c r="N715" s="11">
        <f t="shared" ca="1" si="91"/>
        <v>716</v>
      </c>
      <c r="O715" s="11">
        <f t="shared" ca="1" si="91"/>
        <v>168</v>
      </c>
      <c r="P715" s="11">
        <f t="shared" ca="1" si="91"/>
        <v>425</v>
      </c>
      <c r="Q715" s="11">
        <f t="shared" ca="1" si="91"/>
        <v>470</v>
      </c>
      <c r="R715" s="11">
        <f t="shared" ca="1" si="91"/>
        <v>587</v>
      </c>
      <c r="S715" s="11">
        <f t="shared" ca="1" si="91"/>
        <v>948</v>
      </c>
      <c r="T715" s="11">
        <f t="shared" ca="1" si="91"/>
        <v>449</v>
      </c>
      <c r="U715" s="11">
        <f ca="1">IF($B$9=1,AVERAGE(Tabla1[[#This Row],[OCT]:[DIC]]),IF($B$9=2,AVERAGE(Tabla1[[#This Row],[JUL]:[DIC]]),AVERAGE(Tabla1[[#This Row],[ENE]:[DIC]])))</f>
        <v>661.33333333333337</v>
      </c>
      <c r="V715" s="11">
        <f ca="1">+Tabla1[[#This Row],[PROMEDIO VENTA (UNDS)]]/30</f>
        <v>22.044444444444444</v>
      </c>
      <c r="W715" s="11">
        <f ca="1">+Tabla1[[#This Row],[VENTA POR DÍA]]*Tabla1[[#This Row],[LEAD TIME (Días)]]</f>
        <v>88.177777777777777</v>
      </c>
      <c r="X715" s="11" t="str">
        <f>IF(Tabla1[[#This Row],[ABC]]="C","A PEDIDO","STOCK")</f>
        <v>STOCK</v>
      </c>
      <c r="Y715" s="11">
        <f ca="1">IF(Tabla1[[#This Row],[ABC]]="C",0,ROUNDUP(VLOOKUP(Tabla1[[#This Row],[ABC]],$F$11:$J$12,MATCH(Y$15,$F$10:$J$10,0),0)*Tabla1[[#This Row],[VENTA POR DÍA]],0))</f>
        <v>66</v>
      </c>
      <c r="Z715" s="11">
        <f ca="1">IF(Tabla1[[#This Row],[ABC]]="C",0,ROUNDUP(VLOOKUP(Tabla1[[#This Row],[ABC]],$F$11:$J$12,MATCH(Z$15,$F$10:$J$10,0),0)*Tabla1[[#This Row],[VENTA POR DÍA]],0))</f>
        <v>644</v>
      </c>
    </row>
    <row r="716" spans="2:26" x14ac:dyDescent="0.2">
      <c r="B716" s="2">
        <v>348523</v>
      </c>
      <c r="C716" s="2" t="s">
        <v>735</v>
      </c>
      <c r="D716" s="2" t="s">
        <v>45</v>
      </c>
      <c r="E716" s="3" t="s">
        <v>6</v>
      </c>
      <c r="F716" s="16">
        <f t="shared" ca="1" si="84"/>
        <v>25</v>
      </c>
      <c r="G716" s="17">
        <f t="shared" ca="1" si="85"/>
        <v>24</v>
      </c>
      <c r="H716" s="36" t="str">
        <f>IFERROR(VLOOKUP(Tabla1[[#This Row],[COD PRODUCTO]],Tabla13[#All],9,0),"C")</f>
        <v>B</v>
      </c>
      <c r="I716" s="11">
        <f t="shared" ref="I716:T725" ca="1" si="92">RANDBETWEEN(-100,1000)</f>
        <v>360</v>
      </c>
      <c r="J716" s="11">
        <f t="shared" ca="1" si="92"/>
        <v>405</v>
      </c>
      <c r="K716" s="11">
        <f t="shared" ca="1" si="92"/>
        <v>793</v>
      </c>
      <c r="L716" s="11">
        <f t="shared" ca="1" si="92"/>
        <v>549</v>
      </c>
      <c r="M716" s="11">
        <f t="shared" ca="1" si="92"/>
        <v>908</v>
      </c>
      <c r="N716" s="11">
        <f t="shared" ca="1" si="92"/>
        <v>204</v>
      </c>
      <c r="O716" s="11">
        <f t="shared" ca="1" si="92"/>
        <v>743</v>
      </c>
      <c r="P716" s="11">
        <f t="shared" ca="1" si="92"/>
        <v>-81</v>
      </c>
      <c r="Q716" s="11">
        <f t="shared" ca="1" si="92"/>
        <v>103</v>
      </c>
      <c r="R716" s="11">
        <f t="shared" ca="1" si="92"/>
        <v>12</v>
      </c>
      <c r="S716" s="11">
        <f t="shared" ca="1" si="92"/>
        <v>640</v>
      </c>
      <c r="T716" s="11">
        <f t="shared" ca="1" si="92"/>
        <v>681</v>
      </c>
      <c r="U716" s="11">
        <f ca="1">IF($B$9=1,AVERAGE(Tabla1[[#This Row],[OCT]:[DIC]]),IF($B$9=2,AVERAGE(Tabla1[[#This Row],[JUL]:[DIC]]),AVERAGE(Tabla1[[#This Row],[ENE]:[DIC]])))</f>
        <v>444.33333333333331</v>
      </c>
      <c r="V716" s="11">
        <f ca="1">+Tabla1[[#This Row],[PROMEDIO VENTA (UNDS)]]/30</f>
        <v>14.81111111111111</v>
      </c>
      <c r="W716" s="11">
        <f ca="1">+Tabla1[[#This Row],[VENTA POR DÍA]]*Tabla1[[#This Row],[LEAD TIME (Días)]]</f>
        <v>355.46666666666664</v>
      </c>
      <c r="X716" s="11" t="str">
        <f>IF(Tabla1[[#This Row],[ABC]]="C","A PEDIDO","STOCK")</f>
        <v>STOCK</v>
      </c>
      <c r="Y716" s="11">
        <f ca="1">IF(Tabla1[[#This Row],[ABC]]="C",0,ROUNDUP(VLOOKUP(Tabla1[[#This Row],[ABC]],$F$11:$J$12,MATCH(Y$15,$F$10:$J$10,0),0)*Tabla1[[#This Row],[VENTA POR DÍA]],0))</f>
        <v>139</v>
      </c>
      <c r="Z716" s="11">
        <f ca="1">IF(Tabla1[[#This Row],[ABC]]="C",0,ROUNDUP(VLOOKUP(Tabla1[[#This Row],[ABC]],$F$11:$J$12,MATCH(Z$15,$F$10:$J$10,0),0)*Tabla1[[#This Row],[VENTA POR DÍA]],0))</f>
        <v>338</v>
      </c>
    </row>
    <row r="717" spans="2:26" x14ac:dyDescent="0.2">
      <c r="B717" s="2">
        <v>348518</v>
      </c>
      <c r="C717" s="2" t="s">
        <v>738</v>
      </c>
      <c r="D717" s="2" t="s">
        <v>45</v>
      </c>
      <c r="E717" s="3" t="s">
        <v>6</v>
      </c>
      <c r="F717" s="16">
        <f t="shared" ca="1" si="84"/>
        <v>42</v>
      </c>
      <c r="G717" s="17">
        <f t="shared" ca="1" si="85"/>
        <v>21</v>
      </c>
      <c r="H717" s="36" t="str">
        <f>IFERROR(VLOOKUP(Tabla1[[#This Row],[COD PRODUCTO]],Tabla13[#All],9,0),"C")</f>
        <v>B</v>
      </c>
      <c r="I717" s="11">
        <f t="shared" ca="1" si="92"/>
        <v>272</v>
      </c>
      <c r="J717" s="11">
        <f t="shared" ca="1" si="92"/>
        <v>69</v>
      </c>
      <c r="K717" s="11">
        <f t="shared" ca="1" si="92"/>
        <v>95</v>
      </c>
      <c r="L717" s="11">
        <f t="shared" ca="1" si="92"/>
        <v>146</v>
      </c>
      <c r="M717" s="11">
        <f t="shared" ca="1" si="92"/>
        <v>889</v>
      </c>
      <c r="N717" s="11">
        <f t="shared" ca="1" si="92"/>
        <v>999</v>
      </c>
      <c r="O717" s="11">
        <f t="shared" ca="1" si="92"/>
        <v>706</v>
      </c>
      <c r="P717" s="11">
        <f t="shared" ca="1" si="92"/>
        <v>-100</v>
      </c>
      <c r="Q717" s="11">
        <f t="shared" ca="1" si="92"/>
        <v>-48</v>
      </c>
      <c r="R717" s="11">
        <f t="shared" ca="1" si="92"/>
        <v>910</v>
      </c>
      <c r="S717" s="11">
        <f t="shared" ca="1" si="92"/>
        <v>673</v>
      </c>
      <c r="T717" s="11">
        <f t="shared" ca="1" si="92"/>
        <v>793</v>
      </c>
      <c r="U717" s="11">
        <f ca="1">IF($B$9=1,AVERAGE(Tabla1[[#This Row],[OCT]:[DIC]]),IF($B$9=2,AVERAGE(Tabla1[[#This Row],[JUL]:[DIC]]),AVERAGE(Tabla1[[#This Row],[ENE]:[DIC]])))</f>
        <v>792</v>
      </c>
      <c r="V717" s="11">
        <f ca="1">+Tabla1[[#This Row],[PROMEDIO VENTA (UNDS)]]/30</f>
        <v>26.4</v>
      </c>
      <c r="W717" s="11">
        <f ca="1">+Tabla1[[#This Row],[VENTA POR DÍA]]*Tabla1[[#This Row],[LEAD TIME (Días)]]</f>
        <v>554.4</v>
      </c>
      <c r="X717" s="11" t="str">
        <f>IF(Tabla1[[#This Row],[ABC]]="C","A PEDIDO","STOCK")</f>
        <v>STOCK</v>
      </c>
      <c r="Y717" s="11">
        <f ca="1">IF(Tabla1[[#This Row],[ABC]]="C",0,ROUNDUP(VLOOKUP(Tabla1[[#This Row],[ABC]],$F$11:$J$12,MATCH(Y$15,$F$10:$J$10,0),0)*Tabla1[[#This Row],[VENTA POR DÍA]],0))</f>
        <v>248</v>
      </c>
      <c r="Z717" s="11">
        <f ca="1">IF(Tabla1[[#This Row],[ABC]]="C",0,ROUNDUP(VLOOKUP(Tabla1[[#This Row],[ABC]],$F$11:$J$12,MATCH(Z$15,$F$10:$J$10,0),0)*Tabla1[[#This Row],[VENTA POR DÍA]],0))</f>
        <v>602</v>
      </c>
    </row>
    <row r="718" spans="2:26" x14ac:dyDescent="0.2">
      <c r="B718" s="2">
        <v>367951</v>
      </c>
      <c r="C718" s="2" t="s">
        <v>748</v>
      </c>
      <c r="D718" s="2" t="s">
        <v>45</v>
      </c>
      <c r="E718" s="3" t="s">
        <v>6</v>
      </c>
      <c r="F718" s="16">
        <f t="shared" ca="1" si="84"/>
        <v>48</v>
      </c>
      <c r="G718" s="17">
        <f t="shared" ca="1" si="85"/>
        <v>28</v>
      </c>
      <c r="H718" s="36" t="str">
        <f>IFERROR(VLOOKUP(Tabla1[[#This Row],[COD PRODUCTO]],Tabla13[#All],9,0),"C")</f>
        <v>C</v>
      </c>
      <c r="I718" s="11">
        <f t="shared" ca="1" si="92"/>
        <v>387</v>
      </c>
      <c r="J718" s="11">
        <f t="shared" ca="1" si="92"/>
        <v>436</v>
      </c>
      <c r="K718" s="11">
        <f t="shared" ca="1" si="92"/>
        <v>792</v>
      </c>
      <c r="L718" s="11">
        <f t="shared" ca="1" si="92"/>
        <v>466</v>
      </c>
      <c r="M718" s="11">
        <f t="shared" ca="1" si="92"/>
        <v>615</v>
      </c>
      <c r="N718" s="11">
        <f t="shared" ca="1" si="92"/>
        <v>542</v>
      </c>
      <c r="O718" s="11">
        <f t="shared" ca="1" si="92"/>
        <v>950</v>
      </c>
      <c r="P718" s="11">
        <f t="shared" ca="1" si="92"/>
        <v>-63</v>
      </c>
      <c r="Q718" s="11">
        <f t="shared" ca="1" si="92"/>
        <v>545</v>
      </c>
      <c r="R718" s="11">
        <f t="shared" ca="1" si="92"/>
        <v>160</v>
      </c>
      <c r="S718" s="11">
        <f t="shared" ca="1" si="92"/>
        <v>688</v>
      </c>
      <c r="T718" s="11">
        <f t="shared" ca="1" si="92"/>
        <v>284</v>
      </c>
      <c r="U718" s="11">
        <f ca="1">IF($B$9=1,AVERAGE(Tabla1[[#This Row],[OCT]:[DIC]]),IF($B$9=2,AVERAGE(Tabla1[[#This Row],[JUL]:[DIC]]),AVERAGE(Tabla1[[#This Row],[ENE]:[DIC]])))</f>
        <v>377.33333333333331</v>
      </c>
      <c r="V718" s="11">
        <f ca="1">+Tabla1[[#This Row],[PROMEDIO VENTA (UNDS)]]/30</f>
        <v>12.577777777777778</v>
      </c>
      <c r="W718" s="11">
        <f ca="1">+Tabla1[[#This Row],[VENTA POR DÍA]]*Tabla1[[#This Row],[LEAD TIME (Días)]]</f>
        <v>352.17777777777775</v>
      </c>
      <c r="X718" s="11" t="str">
        <f>IF(Tabla1[[#This Row],[ABC]]="C","A PEDIDO","STOCK")</f>
        <v>A PEDIDO</v>
      </c>
      <c r="Y718" s="11">
        <f>IF(Tabla1[[#This Row],[ABC]]="C",0,ROUNDUP(VLOOKUP(Tabla1[[#This Row],[ABC]],$F$11:$J$12,MATCH(Y$15,$F$10:$J$10,0),0)*Tabla1[[#This Row],[VENTA POR DÍA]],0))</f>
        <v>0</v>
      </c>
      <c r="Z718" s="11">
        <f>IF(Tabla1[[#This Row],[ABC]]="C",0,ROUNDUP(VLOOKUP(Tabla1[[#This Row],[ABC]],$F$11:$J$12,MATCH(Z$15,$F$10:$J$10,0),0)*Tabla1[[#This Row],[VENTA POR DÍA]],0))</f>
        <v>0</v>
      </c>
    </row>
    <row r="719" spans="2:26" x14ac:dyDescent="0.2">
      <c r="B719" s="2">
        <v>348501</v>
      </c>
      <c r="C719" s="2" t="s">
        <v>760</v>
      </c>
      <c r="D719" s="2" t="s">
        <v>45</v>
      </c>
      <c r="E719" s="3" t="s">
        <v>6</v>
      </c>
      <c r="F719" s="16">
        <f t="shared" ca="1" si="84"/>
        <v>8</v>
      </c>
      <c r="G719" s="17">
        <f t="shared" ca="1" si="85"/>
        <v>7</v>
      </c>
      <c r="H719" s="36" t="str">
        <f>IFERROR(VLOOKUP(Tabla1[[#This Row],[COD PRODUCTO]],Tabla13[#All],9,0),"C")</f>
        <v>A</v>
      </c>
      <c r="I719" s="11">
        <f t="shared" ca="1" si="92"/>
        <v>550</v>
      </c>
      <c r="J719" s="11">
        <f t="shared" ca="1" si="92"/>
        <v>201</v>
      </c>
      <c r="K719" s="11">
        <f t="shared" ca="1" si="92"/>
        <v>682</v>
      </c>
      <c r="L719" s="11">
        <f t="shared" ca="1" si="92"/>
        <v>463</v>
      </c>
      <c r="M719" s="11">
        <f t="shared" ca="1" si="92"/>
        <v>996</v>
      </c>
      <c r="N719" s="11">
        <f t="shared" ca="1" si="92"/>
        <v>814</v>
      </c>
      <c r="O719" s="11">
        <f t="shared" ca="1" si="92"/>
        <v>513</v>
      </c>
      <c r="P719" s="11">
        <f t="shared" ca="1" si="92"/>
        <v>417</v>
      </c>
      <c r="Q719" s="11">
        <f t="shared" ca="1" si="92"/>
        <v>219</v>
      </c>
      <c r="R719" s="11">
        <f t="shared" ca="1" si="92"/>
        <v>594</v>
      </c>
      <c r="S719" s="11">
        <f t="shared" ca="1" si="92"/>
        <v>630</v>
      </c>
      <c r="T719" s="11">
        <f t="shared" ca="1" si="92"/>
        <v>480</v>
      </c>
      <c r="U719" s="11">
        <f ca="1">IF($B$9=1,AVERAGE(Tabla1[[#This Row],[OCT]:[DIC]]),IF($B$9=2,AVERAGE(Tabla1[[#This Row],[JUL]:[DIC]]),AVERAGE(Tabla1[[#This Row],[ENE]:[DIC]])))</f>
        <v>568</v>
      </c>
      <c r="V719" s="11">
        <f ca="1">+Tabla1[[#This Row],[PROMEDIO VENTA (UNDS)]]/30</f>
        <v>18.933333333333334</v>
      </c>
      <c r="W719" s="11">
        <f ca="1">+Tabla1[[#This Row],[VENTA POR DÍA]]*Tabla1[[#This Row],[LEAD TIME (Días)]]</f>
        <v>132.53333333333333</v>
      </c>
      <c r="X719" s="11" t="str">
        <f>IF(Tabla1[[#This Row],[ABC]]="C","A PEDIDO","STOCK")</f>
        <v>STOCK</v>
      </c>
      <c r="Y719" s="11">
        <f ca="1">IF(Tabla1[[#This Row],[ABC]]="C",0,ROUNDUP(VLOOKUP(Tabla1[[#This Row],[ABC]],$F$11:$J$12,MATCH(Y$15,$F$10:$J$10,0),0)*Tabla1[[#This Row],[VENTA POR DÍA]],0))</f>
        <v>57</v>
      </c>
      <c r="Z719" s="11">
        <f ca="1">IF(Tabla1[[#This Row],[ABC]]="C",0,ROUNDUP(VLOOKUP(Tabla1[[#This Row],[ABC]],$F$11:$J$12,MATCH(Z$15,$F$10:$J$10,0),0)*Tabla1[[#This Row],[VENTA POR DÍA]],0))</f>
        <v>553</v>
      </c>
    </row>
    <row r="720" spans="2:26" x14ac:dyDescent="0.2">
      <c r="B720" s="2">
        <v>367927</v>
      </c>
      <c r="C720" s="2" t="s">
        <v>346</v>
      </c>
      <c r="D720" s="2" t="s">
        <v>45</v>
      </c>
      <c r="E720" s="3" t="s">
        <v>6</v>
      </c>
      <c r="F720" s="16">
        <f t="shared" ref="F720:F783" ca="1" si="93">RANDBETWEEN(5,50)</f>
        <v>27</v>
      </c>
      <c r="G720" s="17">
        <f t="shared" ref="G720:G783" ca="1" si="94">RANDBETWEEN(3,30)</f>
        <v>30</v>
      </c>
      <c r="H720" s="36" t="str">
        <f>IFERROR(VLOOKUP(Tabla1[[#This Row],[COD PRODUCTO]],Tabla13[#All],9,0),"C")</f>
        <v>C</v>
      </c>
      <c r="I720" s="11">
        <f t="shared" ca="1" si="92"/>
        <v>300</v>
      </c>
      <c r="J720" s="11">
        <f t="shared" ca="1" si="92"/>
        <v>598</v>
      </c>
      <c r="K720" s="11">
        <f t="shared" ca="1" si="92"/>
        <v>250</v>
      </c>
      <c r="L720" s="11">
        <f t="shared" ca="1" si="92"/>
        <v>651</v>
      </c>
      <c r="M720" s="11">
        <f t="shared" ca="1" si="92"/>
        <v>876</v>
      </c>
      <c r="N720" s="11">
        <f t="shared" ca="1" si="92"/>
        <v>267</v>
      </c>
      <c r="O720" s="11">
        <f t="shared" ca="1" si="92"/>
        <v>806</v>
      </c>
      <c r="P720" s="11">
        <f t="shared" ca="1" si="92"/>
        <v>505</v>
      </c>
      <c r="Q720" s="11">
        <f t="shared" ca="1" si="92"/>
        <v>939</v>
      </c>
      <c r="R720" s="11">
        <f t="shared" ca="1" si="92"/>
        <v>154</v>
      </c>
      <c r="S720" s="11">
        <f t="shared" ca="1" si="92"/>
        <v>336</v>
      </c>
      <c r="T720" s="11">
        <f t="shared" ca="1" si="92"/>
        <v>470</v>
      </c>
      <c r="U720" s="11">
        <f ca="1">IF($B$9=1,AVERAGE(Tabla1[[#This Row],[OCT]:[DIC]]),IF($B$9=2,AVERAGE(Tabla1[[#This Row],[JUL]:[DIC]]),AVERAGE(Tabla1[[#This Row],[ENE]:[DIC]])))</f>
        <v>320</v>
      </c>
      <c r="V720" s="11">
        <f ca="1">+Tabla1[[#This Row],[PROMEDIO VENTA (UNDS)]]/30</f>
        <v>10.666666666666666</v>
      </c>
      <c r="W720" s="11">
        <f ca="1">+Tabla1[[#This Row],[VENTA POR DÍA]]*Tabla1[[#This Row],[LEAD TIME (Días)]]</f>
        <v>320</v>
      </c>
      <c r="X720" s="11" t="str">
        <f>IF(Tabla1[[#This Row],[ABC]]="C","A PEDIDO","STOCK")</f>
        <v>A PEDIDO</v>
      </c>
      <c r="Y720" s="11">
        <f>IF(Tabla1[[#This Row],[ABC]]="C",0,ROUNDUP(VLOOKUP(Tabla1[[#This Row],[ABC]],$F$11:$J$12,MATCH(Y$15,$F$10:$J$10,0),0)*Tabla1[[#This Row],[VENTA POR DÍA]],0))</f>
        <v>0</v>
      </c>
      <c r="Z720" s="11">
        <f>IF(Tabla1[[#This Row],[ABC]]="C",0,ROUNDUP(VLOOKUP(Tabla1[[#This Row],[ABC]],$F$11:$J$12,MATCH(Z$15,$F$10:$J$10,0),0)*Tabla1[[#This Row],[VENTA POR DÍA]],0))</f>
        <v>0</v>
      </c>
    </row>
    <row r="721" spans="2:26" x14ac:dyDescent="0.2">
      <c r="B721" s="2">
        <v>367932</v>
      </c>
      <c r="C721" s="2" t="s">
        <v>765</v>
      </c>
      <c r="D721" s="2" t="s">
        <v>45</v>
      </c>
      <c r="E721" s="3" t="s">
        <v>6</v>
      </c>
      <c r="F721" s="16">
        <f t="shared" ca="1" si="93"/>
        <v>30</v>
      </c>
      <c r="G721" s="17">
        <f t="shared" ca="1" si="94"/>
        <v>7</v>
      </c>
      <c r="H721" s="36" t="str">
        <f>IFERROR(VLOOKUP(Tabla1[[#This Row],[COD PRODUCTO]],Tabla13[#All],9,0),"C")</f>
        <v>B</v>
      </c>
      <c r="I721" s="11">
        <f t="shared" ca="1" si="92"/>
        <v>929</v>
      </c>
      <c r="J721" s="11">
        <f t="shared" ca="1" si="92"/>
        <v>-56</v>
      </c>
      <c r="K721" s="11">
        <f t="shared" ca="1" si="92"/>
        <v>354</v>
      </c>
      <c r="L721" s="11">
        <f t="shared" ca="1" si="92"/>
        <v>-40</v>
      </c>
      <c r="M721" s="11">
        <f t="shared" ca="1" si="92"/>
        <v>862</v>
      </c>
      <c r="N721" s="11">
        <f t="shared" ca="1" si="92"/>
        <v>949</v>
      </c>
      <c r="O721" s="11">
        <f t="shared" ca="1" si="92"/>
        <v>959</v>
      </c>
      <c r="P721" s="11">
        <f t="shared" ca="1" si="92"/>
        <v>300</v>
      </c>
      <c r="Q721" s="11">
        <f t="shared" ca="1" si="92"/>
        <v>126</v>
      </c>
      <c r="R721" s="11">
        <f t="shared" ca="1" si="92"/>
        <v>421</v>
      </c>
      <c r="S721" s="11">
        <f t="shared" ca="1" si="92"/>
        <v>-30</v>
      </c>
      <c r="T721" s="11">
        <f t="shared" ca="1" si="92"/>
        <v>523</v>
      </c>
      <c r="U721" s="11">
        <f ca="1">IF($B$9=1,AVERAGE(Tabla1[[#This Row],[OCT]:[DIC]]),IF($B$9=2,AVERAGE(Tabla1[[#This Row],[JUL]:[DIC]]),AVERAGE(Tabla1[[#This Row],[ENE]:[DIC]])))</f>
        <v>304.66666666666669</v>
      </c>
      <c r="V721" s="11">
        <f ca="1">+Tabla1[[#This Row],[PROMEDIO VENTA (UNDS)]]/30</f>
        <v>10.155555555555557</v>
      </c>
      <c r="W721" s="11">
        <f ca="1">+Tabla1[[#This Row],[VENTA POR DÍA]]*Tabla1[[#This Row],[LEAD TIME (Días)]]</f>
        <v>71.088888888888903</v>
      </c>
      <c r="X721" s="11" t="str">
        <f>IF(Tabla1[[#This Row],[ABC]]="C","A PEDIDO","STOCK")</f>
        <v>STOCK</v>
      </c>
      <c r="Y721" s="11">
        <f ca="1">IF(Tabla1[[#This Row],[ABC]]="C",0,ROUNDUP(VLOOKUP(Tabla1[[#This Row],[ABC]],$F$11:$J$12,MATCH(Y$15,$F$10:$J$10,0),0)*Tabla1[[#This Row],[VENTA POR DÍA]],0))</f>
        <v>96</v>
      </c>
      <c r="Z721" s="11">
        <f ca="1">IF(Tabla1[[#This Row],[ABC]]="C",0,ROUNDUP(VLOOKUP(Tabla1[[#This Row],[ABC]],$F$11:$J$12,MATCH(Z$15,$F$10:$J$10,0),0)*Tabla1[[#This Row],[VENTA POR DÍA]],0))</f>
        <v>232</v>
      </c>
    </row>
    <row r="722" spans="2:26" x14ac:dyDescent="0.2">
      <c r="B722" s="2">
        <v>348495</v>
      </c>
      <c r="C722" s="2" t="s">
        <v>593</v>
      </c>
      <c r="D722" s="2" t="s">
        <v>45</v>
      </c>
      <c r="E722" s="3" t="s">
        <v>6</v>
      </c>
      <c r="F722" s="16">
        <f t="shared" ca="1" si="93"/>
        <v>10</v>
      </c>
      <c r="G722" s="17">
        <f t="shared" ca="1" si="94"/>
        <v>3</v>
      </c>
      <c r="H722" s="36" t="str">
        <f>IFERROR(VLOOKUP(Tabla1[[#This Row],[COD PRODUCTO]],Tabla13[#All],9,0),"C")</f>
        <v>B</v>
      </c>
      <c r="I722" s="11">
        <f t="shared" ca="1" si="92"/>
        <v>643</v>
      </c>
      <c r="J722" s="11">
        <f t="shared" ca="1" si="92"/>
        <v>507</v>
      </c>
      <c r="K722" s="11">
        <f t="shared" ca="1" si="92"/>
        <v>294</v>
      </c>
      <c r="L722" s="11">
        <f t="shared" ca="1" si="92"/>
        <v>208</v>
      </c>
      <c r="M722" s="11">
        <f t="shared" ca="1" si="92"/>
        <v>818</v>
      </c>
      <c r="N722" s="11">
        <f t="shared" ca="1" si="92"/>
        <v>466</v>
      </c>
      <c r="O722" s="11">
        <f t="shared" ca="1" si="92"/>
        <v>596</v>
      </c>
      <c r="P722" s="11">
        <f t="shared" ca="1" si="92"/>
        <v>78</v>
      </c>
      <c r="Q722" s="11">
        <f t="shared" ca="1" si="92"/>
        <v>631</v>
      </c>
      <c r="R722" s="11">
        <f t="shared" ca="1" si="92"/>
        <v>-6</v>
      </c>
      <c r="S722" s="11">
        <f t="shared" ca="1" si="92"/>
        <v>339</v>
      </c>
      <c r="T722" s="11">
        <f t="shared" ca="1" si="92"/>
        <v>616</v>
      </c>
      <c r="U722" s="11">
        <f ca="1">IF($B$9=1,AVERAGE(Tabla1[[#This Row],[OCT]:[DIC]]),IF($B$9=2,AVERAGE(Tabla1[[#This Row],[JUL]:[DIC]]),AVERAGE(Tabla1[[#This Row],[ENE]:[DIC]])))</f>
        <v>316.33333333333331</v>
      </c>
      <c r="V722" s="11">
        <f ca="1">+Tabla1[[#This Row],[PROMEDIO VENTA (UNDS)]]/30</f>
        <v>10.544444444444444</v>
      </c>
      <c r="W722" s="11">
        <f ca="1">+Tabla1[[#This Row],[VENTA POR DÍA]]*Tabla1[[#This Row],[LEAD TIME (Días)]]</f>
        <v>31.633333333333333</v>
      </c>
      <c r="X722" s="11" t="str">
        <f>IF(Tabla1[[#This Row],[ABC]]="C","A PEDIDO","STOCK")</f>
        <v>STOCK</v>
      </c>
      <c r="Y722" s="11">
        <f ca="1">IF(Tabla1[[#This Row],[ABC]]="C",0,ROUNDUP(VLOOKUP(Tabla1[[#This Row],[ABC]],$F$11:$J$12,MATCH(Y$15,$F$10:$J$10,0),0)*Tabla1[[#This Row],[VENTA POR DÍA]],0))</f>
        <v>99</v>
      </c>
      <c r="Z722" s="11">
        <f ca="1">IF(Tabla1[[#This Row],[ABC]]="C",0,ROUNDUP(VLOOKUP(Tabla1[[#This Row],[ABC]],$F$11:$J$12,MATCH(Z$15,$F$10:$J$10,0),0)*Tabla1[[#This Row],[VENTA POR DÍA]],0))</f>
        <v>241</v>
      </c>
    </row>
    <row r="723" spans="2:26" x14ac:dyDescent="0.2">
      <c r="B723" s="2">
        <v>366754</v>
      </c>
      <c r="C723" s="2" t="s">
        <v>769</v>
      </c>
      <c r="D723" s="2" t="s">
        <v>45</v>
      </c>
      <c r="E723" s="3" t="s">
        <v>6</v>
      </c>
      <c r="F723" s="16">
        <f t="shared" ca="1" si="93"/>
        <v>46</v>
      </c>
      <c r="G723" s="17">
        <f t="shared" ca="1" si="94"/>
        <v>7</v>
      </c>
      <c r="H723" s="36" t="str">
        <f>IFERROR(VLOOKUP(Tabla1[[#This Row],[COD PRODUCTO]],Tabla13[#All],9,0),"C")</f>
        <v>B</v>
      </c>
      <c r="I723" s="11">
        <f t="shared" ca="1" si="92"/>
        <v>66</v>
      </c>
      <c r="J723" s="11">
        <f t="shared" ca="1" si="92"/>
        <v>447</v>
      </c>
      <c r="K723" s="11">
        <f t="shared" ca="1" si="92"/>
        <v>858</v>
      </c>
      <c r="L723" s="11">
        <f t="shared" ca="1" si="92"/>
        <v>232</v>
      </c>
      <c r="M723" s="11">
        <f t="shared" ca="1" si="92"/>
        <v>-62</v>
      </c>
      <c r="N723" s="11">
        <f t="shared" ca="1" si="92"/>
        <v>-52</v>
      </c>
      <c r="O723" s="11">
        <f t="shared" ca="1" si="92"/>
        <v>5</v>
      </c>
      <c r="P723" s="11">
        <f t="shared" ca="1" si="92"/>
        <v>41</v>
      </c>
      <c r="Q723" s="11">
        <f t="shared" ca="1" si="92"/>
        <v>936</v>
      </c>
      <c r="R723" s="11">
        <f t="shared" ca="1" si="92"/>
        <v>527</v>
      </c>
      <c r="S723" s="11">
        <f t="shared" ca="1" si="92"/>
        <v>-68</v>
      </c>
      <c r="T723" s="11">
        <f t="shared" ca="1" si="92"/>
        <v>436</v>
      </c>
      <c r="U723" s="11">
        <f ca="1">IF($B$9=1,AVERAGE(Tabla1[[#This Row],[OCT]:[DIC]]),IF($B$9=2,AVERAGE(Tabla1[[#This Row],[JUL]:[DIC]]),AVERAGE(Tabla1[[#This Row],[ENE]:[DIC]])))</f>
        <v>298.33333333333331</v>
      </c>
      <c r="V723" s="11">
        <f ca="1">+Tabla1[[#This Row],[PROMEDIO VENTA (UNDS)]]/30</f>
        <v>9.9444444444444446</v>
      </c>
      <c r="W723" s="11">
        <f ca="1">+Tabla1[[#This Row],[VENTA POR DÍA]]*Tabla1[[#This Row],[LEAD TIME (Días)]]</f>
        <v>69.611111111111114</v>
      </c>
      <c r="X723" s="11" t="str">
        <f>IF(Tabla1[[#This Row],[ABC]]="C","A PEDIDO","STOCK")</f>
        <v>STOCK</v>
      </c>
      <c r="Y723" s="11">
        <f ca="1">IF(Tabla1[[#This Row],[ABC]]="C",0,ROUNDUP(VLOOKUP(Tabla1[[#This Row],[ABC]],$F$11:$J$12,MATCH(Y$15,$F$10:$J$10,0),0)*Tabla1[[#This Row],[VENTA POR DÍA]],0))</f>
        <v>94</v>
      </c>
      <c r="Z723" s="11">
        <f ca="1">IF(Tabla1[[#This Row],[ABC]]="C",0,ROUNDUP(VLOOKUP(Tabla1[[#This Row],[ABC]],$F$11:$J$12,MATCH(Z$15,$F$10:$J$10,0),0)*Tabla1[[#This Row],[VENTA POR DÍA]],0))</f>
        <v>227</v>
      </c>
    </row>
    <row r="724" spans="2:26" x14ac:dyDescent="0.2">
      <c r="B724" s="2">
        <v>348494</v>
      </c>
      <c r="C724" s="2" t="s">
        <v>593</v>
      </c>
      <c r="D724" s="2" t="s">
        <v>45</v>
      </c>
      <c r="E724" s="3" t="s">
        <v>6</v>
      </c>
      <c r="F724" s="16">
        <f t="shared" ca="1" si="93"/>
        <v>24</v>
      </c>
      <c r="G724" s="17">
        <f t="shared" ca="1" si="94"/>
        <v>3</v>
      </c>
      <c r="H724" s="36" t="str">
        <f>IFERROR(VLOOKUP(Tabla1[[#This Row],[COD PRODUCTO]],Tabla13[#All],9,0),"C")</f>
        <v>A</v>
      </c>
      <c r="I724" s="11">
        <f t="shared" ca="1" si="92"/>
        <v>-54</v>
      </c>
      <c r="J724" s="11">
        <f t="shared" ca="1" si="92"/>
        <v>894</v>
      </c>
      <c r="K724" s="11">
        <f t="shared" ca="1" si="92"/>
        <v>97</v>
      </c>
      <c r="L724" s="11">
        <f t="shared" ca="1" si="92"/>
        <v>48</v>
      </c>
      <c r="M724" s="11">
        <f t="shared" ca="1" si="92"/>
        <v>197</v>
      </c>
      <c r="N724" s="11">
        <f t="shared" ca="1" si="92"/>
        <v>64</v>
      </c>
      <c r="O724" s="11">
        <f t="shared" ca="1" si="92"/>
        <v>-98</v>
      </c>
      <c r="P724" s="11">
        <f t="shared" ca="1" si="92"/>
        <v>133</v>
      </c>
      <c r="Q724" s="11">
        <f t="shared" ca="1" si="92"/>
        <v>968</v>
      </c>
      <c r="R724" s="11">
        <f t="shared" ca="1" si="92"/>
        <v>798</v>
      </c>
      <c r="S724" s="11">
        <f t="shared" ca="1" si="92"/>
        <v>158</v>
      </c>
      <c r="T724" s="11">
        <f t="shared" ca="1" si="92"/>
        <v>763</v>
      </c>
      <c r="U724" s="11">
        <f ca="1">IF($B$9=1,AVERAGE(Tabla1[[#This Row],[OCT]:[DIC]]),IF($B$9=2,AVERAGE(Tabla1[[#This Row],[JUL]:[DIC]]),AVERAGE(Tabla1[[#This Row],[ENE]:[DIC]])))</f>
        <v>573</v>
      </c>
      <c r="V724" s="11">
        <f ca="1">+Tabla1[[#This Row],[PROMEDIO VENTA (UNDS)]]/30</f>
        <v>19.100000000000001</v>
      </c>
      <c r="W724" s="11">
        <f ca="1">+Tabla1[[#This Row],[VENTA POR DÍA]]*Tabla1[[#This Row],[LEAD TIME (Días)]]</f>
        <v>57.300000000000004</v>
      </c>
      <c r="X724" s="11" t="str">
        <f>IF(Tabla1[[#This Row],[ABC]]="C","A PEDIDO","STOCK")</f>
        <v>STOCK</v>
      </c>
      <c r="Y724" s="11">
        <f ca="1">IF(Tabla1[[#This Row],[ABC]]="C",0,ROUNDUP(VLOOKUP(Tabla1[[#This Row],[ABC]],$F$11:$J$12,MATCH(Y$15,$F$10:$J$10,0),0)*Tabla1[[#This Row],[VENTA POR DÍA]],0))</f>
        <v>57</v>
      </c>
      <c r="Z724" s="11">
        <f ca="1">IF(Tabla1[[#This Row],[ABC]]="C",0,ROUNDUP(VLOOKUP(Tabla1[[#This Row],[ABC]],$F$11:$J$12,MATCH(Z$15,$F$10:$J$10,0),0)*Tabla1[[#This Row],[VENTA POR DÍA]],0))</f>
        <v>558</v>
      </c>
    </row>
    <row r="725" spans="2:26" x14ac:dyDescent="0.2">
      <c r="B725" s="2">
        <v>366740</v>
      </c>
      <c r="C725" s="2" t="s">
        <v>794</v>
      </c>
      <c r="D725" s="2" t="s">
        <v>45</v>
      </c>
      <c r="E725" s="3" t="s">
        <v>6</v>
      </c>
      <c r="F725" s="16">
        <f t="shared" ca="1" si="93"/>
        <v>14</v>
      </c>
      <c r="G725" s="17">
        <f t="shared" ca="1" si="94"/>
        <v>27</v>
      </c>
      <c r="H725" s="36" t="str">
        <f>IFERROR(VLOOKUP(Tabla1[[#This Row],[COD PRODUCTO]],Tabla13[#All],9,0),"C")</f>
        <v>A</v>
      </c>
      <c r="I725" s="11">
        <f t="shared" ca="1" si="92"/>
        <v>159</v>
      </c>
      <c r="J725" s="11">
        <f t="shared" ca="1" si="92"/>
        <v>675</v>
      </c>
      <c r="K725" s="11">
        <f t="shared" ca="1" si="92"/>
        <v>349</v>
      </c>
      <c r="L725" s="11">
        <f t="shared" ca="1" si="92"/>
        <v>881</v>
      </c>
      <c r="M725" s="11">
        <f t="shared" ca="1" si="92"/>
        <v>790</v>
      </c>
      <c r="N725" s="11">
        <f t="shared" ca="1" si="92"/>
        <v>217</v>
      </c>
      <c r="O725" s="11">
        <f t="shared" ca="1" si="92"/>
        <v>396</v>
      </c>
      <c r="P725" s="11">
        <f t="shared" ca="1" si="92"/>
        <v>330</v>
      </c>
      <c r="Q725" s="11">
        <f t="shared" ca="1" si="92"/>
        <v>165</v>
      </c>
      <c r="R725" s="11">
        <f t="shared" ca="1" si="92"/>
        <v>252</v>
      </c>
      <c r="S725" s="11">
        <f t="shared" ca="1" si="92"/>
        <v>755</v>
      </c>
      <c r="T725" s="11">
        <f t="shared" ca="1" si="92"/>
        <v>440</v>
      </c>
      <c r="U725" s="11">
        <f ca="1">IF($B$9=1,AVERAGE(Tabla1[[#This Row],[OCT]:[DIC]]),IF($B$9=2,AVERAGE(Tabla1[[#This Row],[JUL]:[DIC]]),AVERAGE(Tabla1[[#This Row],[ENE]:[DIC]])))</f>
        <v>482.33333333333331</v>
      </c>
      <c r="V725" s="11">
        <f ca="1">+Tabla1[[#This Row],[PROMEDIO VENTA (UNDS)]]/30</f>
        <v>16.077777777777776</v>
      </c>
      <c r="W725" s="11">
        <f ca="1">+Tabla1[[#This Row],[VENTA POR DÍA]]*Tabla1[[#This Row],[LEAD TIME (Días)]]</f>
        <v>434.09999999999997</v>
      </c>
      <c r="X725" s="11" t="str">
        <f>IF(Tabla1[[#This Row],[ABC]]="C","A PEDIDO","STOCK")</f>
        <v>STOCK</v>
      </c>
      <c r="Y725" s="11">
        <f ca="1">IF(Tabla1[[#This Row],[ABC]]="C",0,ROUNDUP(VLOOKUP(Tabla1[[#This Row],[ABC]],$F$11:$J$12,MATCH(Y$15,$F$10:$J$10,0),0)*Tabla1[[#This Row],[VENTA POR DÍA]],0))</f>
        <v>48</v>
      </c>
      <c r="Z725" s="11">
        <f ca="1">IF(Tabla1[[#This Row],[ABC]]="C",0,ROUNDUP(VLOOKUP(Tabla1[[#This Row],[ABC]],$F$11:$J$12,MATCH(Z$15,$F$10:$J$10,0),0)*Tabla1[[#This Row],[VENTA POR DÍA]],0))</f>
        <v>470</v>
      </c>
    </row>
    <row r="726" spans="2:26" x14ac:dyDescent="0.2">
      <c r="B726" s="2">
        <v>366753</v>
      </c>
      <c r="C726" s="2" t="s">
        <v>795</v>
      </c>
      <c r="D726" s="2" t="s">
        <v>45</v>
      </c>
      <c r="E726" s="3" t="s">
        <v>6</v>
      </c>
      <c r="F726" s="16">
        <f t="shared" ca="1" si="93"/>
        <v>31</v>
      </c>
      <c r="G726" s="17">
        <f t="shared" ca="1" si="94"/>
        <v>13</v>
      </c>
      <c r="H726" s="36" t="str">
        <f>IFERROR(VLOOKUP(Tabla1[[#This Row],[COD PRODUCTO]],Tabla13[#All],9,0),"C")</f>
        <v>B</v>
      </c>
      <c r="I726" s="11">
        <f t="shared" ref="I726:T735" ca="1" si="95">RANDBETWEEN(-100,1000)</f>
        <v>536</v>
      </c>
      <c r="J726" s="11">
        <f t="shared" ca="1" si="95"/>
        <v>307</v>
      </c>
      <c r="K726" s="11">
        <f t="shared" ca="1" si="95"/>
        <v>326</v>
      </c>
      <c r="L726" s="11">
        <f t="shared" ca="1" si="95"/>
        <v>117</v>
      </c>
      <c r="M726" s="11">
        <f t="shared" ca="1" si="95"/>
        <v>781</v>
      </c>
      <c r="N726" s="11">
        <f t="shared" ca="1" si="95"/>
        <v>53</v>
      </c>
      <c r="O726" s="11">
        <f t="shared" ca="1" si="95"/>
        <v>113</v>
      </c>
      <c r="P726" s="11">
        <f t="shared" ca="1" si="95"/>
        <v>13</v>
      </c>
      <c r="Q726" s="11">
        <f t="shared" ca="1" si="95"/>
        <v>954</v>
      </c>
      <c r="R726" s="11">
        <f t="shared" ca="1" si="95"/>
        <v>15</v>
      </c>
      <c r="S726" s="11">
        <f t="shared" ca="1" si="95"/>
        <v>409</v>
      </c>
      <c r="T726" s="11">
        <f t="shared" ca="1" si="95"/>
        <v>138</v>
      </c>
      <c r="U726" s="11">
        <f ca="1">IF($B$9=1,AVERAGE(Tabla1[[#This Row],[OCT]:[DIC]]),IF($B$9=2,AVERAGE(Tabla1[[#This Row],[JUL]:[DIC]]),AVERAGE(Tabla1[[#This Row],[ENE]:[DIC]])))</f>
        <v>187.33333333333334</v>
      </c>
      <c r="V726" s="11">
        <f ca="1">+Tabla1[[#This Row],[PROMEDIO VENTA (UNDS)]]/30</f>
        <v>6.2444444444444445</v>
      </c>
      <c r="W726" s="11">
        <f ca="1">+Tabla1[[#This Row],[VENTA POR DÍA]]*Tabla1[[#This Row],[LEAD TIME (Días)]]</f>
        <v>81.177777777777777</v>
      </c>
      <c r="X726" s="11" t="str">
        <f>IF(Tabla1[[#This Row],[ABC]]="C","A PEDIDO","STOCK")</f>
        <v>STOCK</v>
      </c>
      <c r="Y726" s="11">
        <f ca="1">IF(Tabla1[[#This Row],[ABC]]="C",0,ROUNDUP(VLOOKUP(Tabla1[[#This Row],[ABC]],$F$11:$J$12,MATCH(Y$15,$F$10:$J$10,0),0)*Tabla1[[#This Row],[VENTA POR DÍA]],0))</f>
        <v>59</v>
      </c>
      <c r="Z726" s="11">
        <f ca="1">IF(Tabla1[[#This Row],[ABC]]="C",0,ROUNDUP(VLOOKUP(Tabla1[[#This Row],[ABC]],$F$11:$J$12,MATCH(Z$15,$F$10:$J$10,0),0)*Tabla1[[#This Row],[VENTA POR DÍA]],0))</f>
        <v>143</v>
      </c>
    </row>
    <row r="727" spans="2:26" x14ac:dyDescent="0.2">
      <c r="B727" s="2">
        <v>366752</v>
      </c>
      <c r="C727" s="2" t="s">
        <v>170</v>
      </c>
      <c r="D727" s="2" t="s">
        <v>45</v>
      </c>
      <c r="E727" s="3" t="s">
        <v>6</v>
      </c>
      <c r="F727" s="16">
        <f t="shared" ca="1" si="93"/>
        <v>21</v>
      </c>
      <c r="G727" s="17">
        <f t="shared" ca="1" si="94"/>
        <v>6</v>
      </c>
      <c r="H727" s="36" t="str">
        <f>IFERROR(VLOOKUP(Tabla1[[#This Row],[COD PRODUCTO]],Tabla13[#All],9,0),"C")</f>
        <v>C</v>
      </c>
      <c r="I727" s="11">
        <f t="shared" ca="1" si="95"/>
        <v>428</v>
      </c>
      <c r="J727" s="11">
        <f t="shared" ca="1" si="95"/>
        <v>513</v>
      </c>
      <c r="K727" s="11">
        <f t="shared" ca="1" si="95"/>
        <v>116</v>
      </c>
      <c r="L727" s="11">
        <f t="shared" ca="1" si="95"/>
        <v>678</v>
      </c>
      <c r="M727" s="11">
        <f t="shared" ca="1" si="95"/>
        <v>835</v>
      </c>
      <c r="N727" s="11">
        <f t="shared" ca="1" si="95"/>
        <v>791</v>
      </c>
      <c r="O727" s="11">
        <f t="shared" ca="1" si="95"/>
        <v>616</v>
      </c>
      <c r="P727" s="11">
        <f t="shared" ca="1" si="95"/>
        <v>45</v>
      </c>
      <c r="Q727" s="11">
        <f t="shared" ca="1" si="95"/>
        <v>638</v>
      </c>
      <c r="R727" s="11">
        <f t="shared" ca="1" si="95"/>
        <v>726</v>
      </c>
      <c r="S727" s="11">
        <f t="shared" ca="1" si="95"/>
        <v>913</v>
      </c>
      <c r="T727" s="11">
        <f t="shared" ca="1" si="95"/>
        <v>-33</v>
      </c>
      <c r="U727" s="11">
        <f ca="1">IF($B$9=1,AVERAGE(Tabla1[[#This Row],[OCT]:[DIC]]),IF($B$9=2,AVERAGE(Tabla1[[#This Row],[JUL]:[DIC]]),AVERAGE(Tabla1[[#This Row],[ENE]:[DIC]])))</f>
        <v>535.33333333333337</v>
      </c>
      <c r="V727" s="11">
        <f ca="1">+Tabla1[[#This Row],[PROMEDIO VENTA (UNDS)]]/30</f>
        <v>17.844444444444445</v>
      </c>
      <c r="W727" s="11">
        <f ca="1">+Tabla1[[#This Row],[VENTA POR DÍA]]*Tabla1[[#This Row],[LEAD TIME (Días)]]</f>
        <v>107.06666666666666</v>
      </c>
      <c r="X727" s="11" t="str">
        <f>IF(Tabla1[[#This Row],[ABC]]="C","A PEDIDO","STOCK")</f>
        <v>A PEDIDO</v>
      </c>
      <c r="Y727" s="11">
        <f>IF(Tabla1[[#This Row],[ABC]]="C",0,ROUNDUP(VLOOKUP(Tabla1[[#This Row],[ABC]],$F$11:$J$12,MATCH(Y$15,$F$10:$J$10,0),0)*Tabla1[[#This Row],[VENTA POR DÍA]],0))</f>
        <v>0</v>
      </c>
      <c r="Z727" s="11">
        <f>IF(Tabla1[[#This Row],[ABC]]="C",0,ROUNDUP(VLOOKUP(Tabla1[[#This Row],[ABC]],$F$11:$J$12,MATCH(Z$15,$F$10:$J$10,0),0)*Tabla1[[#This Row],[VENTA POR DÍA]],0))</f>
        <v>0</v>
      </c>
    </row>
    <row r="728" spans="2:26" x14ac:dyDescent="0.2">
      <c r="B728" s="2">
        <v>348563</v>
      </c>
      <c r="C728" s="2" t="s">
        <v>342</v>
      </c>
      <c r="D728" s="2" t="s">
        <v>45</v>
      </c>
      <c r="E728" s="3" t="s">
        <v>6</v>
      </c>
      <c r="F728" s="16">
        <f t="shared" ca="1" si="93"/>
        <v>18</v>
      </c>
      <c r="G728" s="17">
        <f t="shared" ca="1" si="94"/>
        <v>28</v>
      </c>
      <c r="H728" s="36" t="str">
        <f>IFERROR(VLOOKUP(Tabla1[[#This Row],[COD PRODUCTO]],Tabla13[#All],9,0),"C")</f>
        <v>B</v>
      </c>
      <c r="I728" s="11">
        <f t="shared" ca="1" si="95"/>
        <v>807</v>
      </c>
      <c r="J728" s="11">
        <f t="shared" ca="1" si="95"/>
        <v>37</v>
      </c>
      <c r="K728" s="11">
        <f t="shared" ca="1" si="95"/>
        <v>753</v>
      </c>
      <c r="L728" s="11">
        <f t="shared" ca="1" si="95"/>
        <v>33</v>
      </c>
      <c r="M728" s="11">
        <f t="shared" ca="1" si="95"/>
        <v>217</v>
      </c>
      <c r="N728" s="11">
        <f t="shared" ca="1" si="95"/>
        <v>341</v>
      </c>
      <c r="O728" s="11">
        <f t="shared" ca="1" si="95"/>
        <v>835</v>
      </c>
      <c r="P728" s="11">
        <f t="shared" ca="1" si="95"/>
        <v>671</v>
      </c>
      <c r="Q728" s="11">
        <f t="shared" ca="1" si="95"/>
        <v>845</v>
      </c>
      <c r="R728" s="11">
        <f t="shared" ca="1" si="95"/>
        <v>695</v>
      </c>
      <c r="S728" s="11">
        <f t="shared" ca="1" si="95"/>
        <v>329</v>
      </c>
      <c r="T728" s="11">
        <f t="shared" ca="1" si="95"/>
        <v>295</v>
      </c>
      <c r="U728" s="11">
        <f ca="1">IF($B$9=1,AVERAGE(Tabla1[[#This Row],[OCT]:[DIC]]),IF($B$9=2,AVERAGE(Tabla1[[#This Row],[JUL]:[DIC]]),AVERAGE(Tabla1[[#This Row],[ENE]:[DIC]])))</f>
        <v>439.66666666666669</v>
      </c>
      <c r="V728" s="11">
        <f ca="1">+Tabla1[[#This Row],[PROMEDIO VENTA (UNDS)]]/30</f>
        <v>14.655555555555557</v>
      </c>
      <c r="W728" s="11">
        <f ca="1">+Tabla1[[#This Row],[VENTA POR DÍA]]*Tabla1[[#This Row],[LEAD TIME (Días)]]</f>
        <v>410.35555555555561</v>
      </c>
      <c r="X728" s="11" t="str">
        <f>IF(Tabla1[[#This Row],[ABC]]="C","A PEDIDO","STOCK")</f>
        <v>STOCK</v>
      </c>
      <c r="Y728" s="11">
        <f ca="1">IF(Tabla1[[#This Row],[ABC]]="C",0,ROUNDUP(VLOOKUP(Tabla1[[#This Row],[ABC]],$F$11:$J$12,MATCH(Y$15,$F$10:$J$10,0),0)*Tabla1[[#This Row],[VENTA POR DÍA]],0))</f>
        <v>138</v>
      </c>
      <c r="Z728" s="11">
        <f ca="1">IF(Tabla1[[#This Row],[ABC]]="C",0,ROUNDUP(VLOOKUP(Tabla1[[#This Row],[ABC]],$F$11:$J$12,MATCH(Z$15,$F$10:$J$10,0),0)*Tabla1[[#This Row],[VENTA POR DÍA]],0))</f>
        <v>334</v>
      </c>
    </row>
    <row r="729" spans="2:26" x14ac:dyDescent="0.2">
      <c r="B729" s="2">
        <v>348561</v>
      </c>
      <c r="C729" s="2" t="s">
        <v>804</v>
      </c>
      <c r="D729" s="2" t="s">
        <v>45</v>
      </c>
      <c r="E729" s="3" t="s">
        <v>6</v>
      </c>
      <c r="F729" s="16">
        <f t="shared" ca="1" si="93"/>
        <v>26</v>
      </c>
      <c r="G729" s="17">
        <f t="shared" ca="1" si="94"/>
        <v>9</v>
      </c>
      <c r="H729" s="36" t="str">
        <f>IFERROR(VLOOKUP(Tabla1[[#This Row],[COD PRODUCTO]],Tabla13[#All],9,0),"C")</f>
        <v>A</v>
      </c>
      <c r="I729" s="11">
        <f t="shared" ca="1" si="95"/>
        <v>139</v>
      </c>
      <c r="J729" s="11">
        <f t="shared" ca="1" si="95"/>
        <v>571</v>
      </c>
      <c r="K729" s="11">
        <f t="shared" ca="1" si="95"/>
        <v>635</v>
      </c>
      <c r="L729" s="11">
        <f t="shared" ca="1" si="95"/>
        <v>658</v>
      </c>
      <c r="M729" s="11">
        <f t="shared" ca="1" si="95"/>
        <v>232</v>
      </c>
      <c r="N729" s="11">
        <f t="shared" ca="1" si="95"/>
        <v>812</v>
      </c>
      <c r="O729" s="11">
        <f t="shared" ca="1" si="95"/>
        <v>840</v>
      </c>
      <c r="P729" s="11">
        <f t="shared" ca="1" si="95"/>
        <v>937</v>
      </c>
      <c r="Q729" s="11">
        <f t="shared" ca="1" si="95"/>
        <v>206</v>
      </c>
      <c r="R729" s="11">
        <f t="shared" ca="1" si="95"/>
        <v>259</v>
      </c>
      <c r="S729" s="11">
        <f t="shared" ca="1" si="95"/>
        <v>517</v>
      </c>
      <c r="T729" s="11">
        <f t="shared" ca="1" si="95"/>
        <v>651</v>
      </c>
      <c r="U729" s="11">
        <f ca="1">IF($B$9=1,AVERAGE(Tabla1[[#This Row],[OCT]:[DIC]]),IF($B$9=2,AVERAGE(Tabla1[[#This Row],[JUL]:[DIC]]),AVERAGE(Tabla1[[#This Row],[ENE]:[DIC]])))</f>
        <v>475.66666666666669</v>
      </c>
      <c r="V729" s="11">
        <f ca="1">+Tabla1[[#This Row],[PROMEDIO VENTA (UNDS)]]/30</f>
        <v>15.855555555555556</v>
      </c>
      <c r="W729" s="11">
        <f ca="1">+Tabla1[[#This Row],[VENTA POR DÍA]]*Tabla1[[#This Row],[LEAD TIME (Días)]]</f>
        <v>142.70000000000002</v>
      </c>
      <c r="X729" s="11" t="str">
        <f>IF(Tabla1[[#This Row],[ABC]]="C","A PEDIDO","STOCK")</f>
        <v>STOCK</v>
      </c>
      <c r="Y729" s="11">
        <f ca="1">IF(Tabla1[[#This Row],[ABC]]="C",0,ROUNDUP(VLOOKUP(Tabla1[[#This Row],[ABC]],$F$11:$J$12,MATCH(Y$15,$F$10:$J$10,0),0)*Tabla1[[#This Row],[VENTA POR DÍA]],0))</f>
        <v>48</v>
      </c>
      <c r="Z729" s="11">
        <f ca="1">IF(Tabla1[[#This Row],[ABC]]="C",0,ROUNDUP(VLOOKUP(Tabla1[[#This Row],[ABC]],$F$11:$J$12,MATCH(Z$15,$F$10:$J$10,0),0)*Tabla1[[#This Row],[VENTA POR DÍA]],0))</f>
        <v>463</v>
      </c>
    </row>
    <row r="730" spans="2:26" x14ac:dyDescent="0.2">
      <c r="B730" s="2">
        <v>348565</v>
      </c>
      <c r="C730" s="2" t="s">
        <v>355</v>
      </c>
      <c r="D730" s="2" t="s">
        <v>45</v>
      </c>
      <c r="E730" s="3" t="s">
        <v>6</v>
      </c>
      <c r="F730" s="16">
        <f t="shared" ca="1" si="93"/>
        <v>25</v>
      </c>
      <c r="G730" s="17">
        <f t="shared" ca="1" si="94"/>
        <v>8</v>
      </c>
      <c r="H730" s="36" t="str">
        <f>IFERROR(VLOOKUP(Tabla1[[#This Row],[COD PRODUCTO]],Tabla13[#All],9,0),"C")</f>
        <v>B</v>
      </c>
      <c r="I730" s="11">
        <f t="shared" ca="1" si="95"/>
        <v>574</v>
      </c>
      <c r="J730" s="11">
        <f t="shared" ca="1" si="95"/>
        <v>-81</v>
      </c>
      <c r="K730" s="11">
        <f t="shared" ca="1" si="95"/>
        <v>785</v>
      </c>
      <c r="L730" s="11">
        <f t="shared" ca="1" si="95"/>
        <v>676</v>
      </c>
      <c r="M730" s="11">
        <f t="shared" ca="1" si="95"/>
        <v>619</v>
      </c>
      <c r="N730" s="11">
        <f t="shared" ca="1" si="95"/>
        <v>14</v>
      </c>
      <c r="O730" s="11">
        <f t="shared" ca="1" si="95"/>
        <v>388</v>
      </c>
      <c r="P730" s="11">
        <f t="shared" ca="1" si="95"/>
        <v>732</v>
      </c>
      <c r="Q730" s="11">
        <f t="shared" ca="1" si="95"/>
        <v>70</v>
      </c>
      <c r="R730" s="11">
        <f t="shared" ca="1" si="95"/>
        <v>370</v>
      </c>
      <c r="S730" s="11">
        <f t="shared" ca="1" si="95"/>
        <v>372</v>
      </c>
      <c r="T730" s="11">
        <f t="shared" ca="1" si="95"/>
        <v>418</v>
      </c>
      <c r="U730" s="11">
        <f ca="1">IF($B$9=1,AVERAGE(Tabla1[[#This Row],[OCT]:[DIC]]),IF($B$9=2,AVERAGE(Tabla1[[#This Row],[JUL]:[DIC]]),AVERAGE(Tabla1[[#This Row],[ENE]:[DIC]])))</f>
        <v>386.66666666666669</v>
      </c>
      <c r="V730" s="11">
        <f ca="1">+Tabla1[[#This Row],[PROMEDIO VENTA (UNDS)]]/30</f>
        <v>12.888888888888889</v>
      </c>
      <c r="W730" s="11">
        <f ca="1">+Tabla1[[#This Row],[VENTA POR DÍA]]*Tabla1[[#This Row],[LEAD TIME (Días)]]</f>
        <v>103.11111111111111</v>
      </c>
      <c r="X730" s="11" t="str">
        <f>IF(Tabla1[[#This Row],[ABC]]="C","A PEDIDO","STOCK")</f>
        <v>STOCK</v>
      </c>
      <c r="Y730" s="11">
        <f ca="1">IF(Tabla1[[#This Row],[ABC]]="C",0,ROUNDUP(VLOOKUP(Tabla1[[#This Row],[ABC]],$F$11:$J$12,MATCH(Y$15,$F$10:$J$10,0),0)*Tabla1[[#This Row],[VENTA POR DÍA]],0))</f>
        <v>121</v>
      </c>
      <c r="Z730" s="11">
        <f ca="1">IF(Tabla1[[#This Row],[ABC]]="C",0,ROUNDUP(VLOOKUP(Tabla1[[#This Row],[ABC]],$F$11:$J$12,MATCH(Z$15,$F$10:$J$10,0),0)*Tabla1[[#This Row],[VENTA POR DÍA]],0))</f>
        <v>294</v>
      </c>
    </row>
    <row r="731" spans="2:26" x14ac:dyDescent="0.2">
      <c r="B731" s="2">
        <v>369517</v>
      </c>
      <c r="C731" s="2" t="s">
        <v>807</v>
      </c>
      <c r="D731" s="2" t="s">
        <v>45</v>
      </c>
      <c r="E731" s="3" t="s">
        <v>6</v>
      </c>
      <c r="F731" s="16">
        <f t="shared" ca="1" si="93"/>
        <v>42</v>
      </c>
      <c r="G731" s="17">
        <f t="shared" ca="1" si="94"/>
        <v>25</v>
      </c>
      <c r="H731" s="36" t="str">
        <f>IFERROR(VLOOKUP(Tabla1[[#This Row],[COD PRODUCTO]],Tabla13[#All],9,0),"C")</f>
        <v>A</v>
      </c>
      <c r="I731" s="11">
        <f t="shared" ca="1" si="95"/>
        <v>64</v>
      </c>
      <c r="J731" s="11">
        <f t="shared" ca="1" si="95"/>
        <v>795</v>
      </c>
      <c r="K731" s="11">
        <f t="shared" ca="1" si="95"/>
        <v>886</v>
      </c>
      <c r="L731" s="11">
        <f t="shared" ca="1" si="95"/>
        <v>503</v>
      </c>
      <c r="M731" s="11">
        <f t="shared" ca="1" si="95"/>
        <v>974</v>
      </c>
      <c r="N731" s="11">
        <f t="shared" ca="1" si="95"/>
        <v>393</v>
      </c>
      <c r="O731" s="11">
        <f t="shared" ca="1" si="95"/>
        <v>526</v>
      </c>
      <c r="P731" s="11">
        <f t="shared" ca="1" si="95"/>
        <v>720</v>
      </c>
      <c r="Q731" s="11">
        <f t="shared" ca="1" si="95"/>
        <v>-96</v>
      </c>
      <c r="R731" s="11">
        <f t="shared" ca="1" si="95"/>
        <v>10</v>
      </c>
      <c r="S731" s="11">
        <f t="shared" ca="1" si="95"/>
        <v>984</v>
      </c>
      <c r="T731" s="11">
        <f t="shared" ca="1" si="95"/>
        <v>905</v>
      </c>
      <c r="U731" s="11">
        <f ca="1">IF($B$9=1,AVERAGE(Tabla1[[#This Row],[OCT]:[DIC]]),IF($B$9=2,AVERAGE(Tabla1[[#This Row],[JUL]:[DIC]]),AVERAGE(Tabla1[[#This Row],[ENE]:[DIC]])))</f>
        <v>633</v>
      </c>
      <c r="V731" s="11">
        <f ca="1">+Tabla1[[#This Row],[PROMEDIO VENTA (UNDS)]]/30</f>
        <v>21.1</v>
      </c>
      <c r="W731" s="11">
        <f ca="1">+Tabla1[[#This Row],[VENTA POR DÍA]]*Tabla1[[#This Row],[LEAD TIME (Días)]]</f>
        <v>527.5</v>
      </c>
      <c r="X731" s="11" t="str">
        <f>IF(Tabla1[[#This Row],[ABC]]="C","A PEDIDO","STOCK")</f>
        <v>STOCK</v>
      </c>
      <c r="Y731" s="11">
        <f ca="1">IF(Tabla1[[#This Row],[ABC]]="C",0,ROUNDUP(VLOOKUP(Tabla1[[#This Row],[ABC]],$F$11:$J$12,MATCH(Y$15,$F$10:$J$10,0),0)*Tabla1[[#This Row],[VENTA POR DÍA]],0))</f>
        <v>63</v>
      </c>
      <c r="Z731" s="11">
        <f ca="1">IF(Tabla1[[#This Row],[ABC]]="C",0,ROUNDUP(VLOOKUP(Tabla1[[#This Row],[ABC]],$F$11:$J$12,MATCH(Z$15,$F$10:$J$10,0),0)*Tabla1[[#This Row],[VENTA POR DÍA]],0))</f>
        <v>616</v>
      </c>
    </row>
    <row r="732" spans="2:26" x14ac:dyDescent="0.2">
      <c r="B732" s="2">
        <v>369526</v>
      </c>
      <c r="C732" s="2" t="s">
        <v>808</v>
      </c>
      <c r="D732" s="2" t="s">
        <v>45</v>
      </c>
      <c r="E732" s="3" t="s">
        <v>6</v>
      </c>
      <c r="F732" s="16">
        <f t="shared" ca="1" si="93"/>
        <v>34</v>
      </c>
      <c r="G732" s="17">
        <f t="shared" ca="1" si="94"/>
        <v>15</v>
      </c>
      <c r="H732" s="36" t="str">
        <f>IFERROR(VLOOKUP(Tabla1[[#This Row],[COD PRODUCTO]],Tabla13[#All],9,0),"C")</f>
        <v>A</v>
      </c>
      <c r="I732" s="11">
        <f t="shared" ca="1" si="95"/>
        <v>5</v>
      </c>
      <c r="J732" s="11">
        <f t="shared" ca="1" si="95"/>
        <v>389</v>
      </c>
      <c r="K732" s="11">
        <f t="shared" ca="1" si="95"/>
        <v>248</v>
      </c>
      <c r="L732" s="11">
        <f t="shared" ca="1" si="95"/>
        <v>61</v>
      </c>
      <c r="M732" s="11">
        <f t="shared" ca="1" si="95"/>
        <v>88</v>
      </c>
      <c r="N732" s="11">
        <f t="shared" ca="1" si="95"/>
        <v>122</v>
      </c>
      <c r="O732" s="11">
        <f t="shared" ca="1" si="95"/>
        <v>196</v>
      </c>
      <c r="P732" s="11">
        <f t="shared" ca="1" si="95"/>
        <v>-16</v>
      </c>
      <c r="Q732" s="11">
        <f t="shared" ca="1" si="95"/>
        <v>780</v>
      </c>
      <c r="R732" s="11">
        <f t="shared" ca="1" si="95"/>
        <v>295</v>
      </c>
      <c r="S732" s="11">
        <f t="shared" ca="1" si="95"/>
        <v>293</v>
      </c>
      <c r="T732" s="11">
        <f t="shared" ca="1" si="95"/>
        <v>313</v>
      </c>
      <c r="U732" s="11">
        <f ca="1">IF($B$9=1,AVERAGE(Tabla1[[#This Row],[OCT]:[DIC]]),IF($B$9=2,AVERAGE(Tabla1[[#This Row],[JUL]:[DIC]]),AVERAGE(Tabla1[[#This Row],[ENE]:[DIC]])))</f>
        <v>300.33333333333331</v>
      </c>
      <c r="V732" s="11">
        <f ca="1">+Tabla1[[#This Row],[PROMEDIO VENTA (UNDS)]]/30</f>
        <v>10.011111111111111</v>
      </c>
      <c r="W732" s="11">
        <f ca="1">+Tabla1[[#This Row],[VENTA POR DÍA]]*Tabla1[[#This Row],[LEAD TIME (Días)]]</f>
        <v>150.16666666666666</v>
      </c>
      <c r="X732" s="11" t="str">
        <f>IF(Tabla1[[#This Row],[ABC]]="C","A PEDIDO","STOCK")</f>
        <v>STOCK</v>
      </c>
      <c r="Y732" s="11">
        <f ca="1">IF(Tabla1[[#This Row],[ABC]]="C",0,ROUNDUP(VLOOKUP(Tabla1[[#This Row],[ABC]],$F$11:$J$12,MATCH(Y$15,$F$10:$J$10,0),0)*Tabla1[[#This Row],[VENTA POR DÍA]],0))</f>
        <v>30</v>
      </c>
      <c r="Z732" s="11">
        <f ca="1">IF(Tabla1[[#This Row],[ABC]]="C",0,ROUNDUP(VLOOKUP(Tabla1[[#This Row],[ABC]],$F$11:$J$12,MATCH(Z$15,$F$10:$J$10,0),0)*Tabla1[[#This Row],[VENTA POR DÍA]],0))</f>
        <v>293</v>
      </c>
    </row>
    <row r="733" spans="2:26" x14ac:dyDescent="0.2">
      <c r="B733" s="2">
        <v>369410</v>
      </c>
      <c r="C733" s="2" t="s">
        <v>809</v>
      </c>
      <c r="D733" s="2" t="s">
        <v>45</v>
      </c>
      <c r="E733" s="3" t="s">
        <v>6</v>
      </c>
      <c r="F733" s="16">
        <f t="shared" ca="1" si="93"/>
        <v>19</v>
      </c>
      <c r="G733" s="17">
        <f t="shared" ca="1" si="94"/>
        <v>19</v>
      </c>
      <c r="H733" s="36" t="str">
        <f>IFERROR(VLOOKUP(Tabla1[[#This Row],[COD PRODUCTO]],Tabla13[#All],9,0),"C")</f>
        <v>A</v>
      </c>
      <c r="I733" s="11">
        <f t="shared" ca="1" si="95"/>
        <v>383</v>
      </c>
      <c r="J733" s="11">
        <f t="shared" ca="1" si="95"/>
        <v>733</v>
      </c>
      <c r="K733" s="11">
        <f t="shared" ca="1" si="95"/>
        <v>817</v>
      </c>
      <c r="L733" s="11">
        <f t="shared" ca="1" si="95"/>
        <v>956</v>
      </c>
      <c r="M733" s="11">
        <f t="shared" ca="1" si="95"/>
        <v>280</v>
      </c>
      <c r="N733" s="11">
        <f t="shared" ca="1" si="95"/>
        <v>625</v>
      </c>
      <c r="O733" s="11">
        <f t="shared" ca="1" si="95"/>
        <v>699</v>
      </c>
      <c r="P733" s="11">
        <f t="shared" ca="1" si="95"/>
        <v>-46</v>
      </c>
      <c r="Q733" s="11">
        <f t="shared" ca="1" si="95"/>
        <v>900</v>
      </c>
      <c r="R733" s="11">
        <f t="shared" ca="1" si="95"/>
        <v>584</v>
      </c>
      <c r="S733" s="11">
        <f t="shared" ca="1" si="95"/>
        <v>-4</v>
      </c>
      <c r="T733" s="11">
        <f t="shared" ca="1" si="95"/>
        <v>480</v>
      </c>
      <c r="U733" s="11">
        <f ca="1">IF($B$9=1,AVERAGE(Tabla1[[#This Row],[OCT]:[DIC]]),IF($B$9=2,AVERAGE(Tabla1[[#This Row],[JUL]:[DIC]]),AVERAGE(Tabla1[[#This Row],[ENE]:[DIC]])))</f>
        <v>353.33333333333331</v>
      </c>
      <c r="V733" s="11">
        <f ca="1">+Tabla1[[#This Row],[PROMEDIO VENTA (UNDS)]]/30</f>
        <v>11.777777777777777</v>
      </c>
      <c r="W733" s="11">
        <f ca="1">+Tabla1[[#This Row],[VENTA POR DÍA]]*Tabla1[[#This Row],[LEAD TIME (Días)]]</f>
        <v>223.77777777777777</v>
      </c>
      <c r="X733" s="11" t="str">
        <f>IF(Tabla1[[#This Row],[ABC]]="C","A PEDIDO","STOCK")</f>
        <v>STOCK</v>
      </c>
      <c r="Y733" s="11">
        <f ca="1">IF(Tabla1[[#This Row],[ABC]]="C",0,ROUNDUP(VLOOKUP(Tabla1[[#This Row],[ABC]],$F$11:$J$12,MATCH(Y$15,$F$10:$J$10,0),0)*Tabla1[[#This Row],[VENTA POR DÍA]],0))</f>
        <v>36</v>
      </c>
      <c r="Z733" s="11">
        <f ca="1">IF(Tabla1[[#This Row],[ABC]]="C",0,ROUNDUP(VLOOKUP(Tabla1[[#This Row],[ABC]],$F$11:$J$12,MATCH(Z$15,$F$10:$J$10,0),0)*Tabla1[[#This Row],[VENTA POR DÍA]],0))</f>
        <v>344</v>
      </c>
    </row>
    <row r="734" spans="2:26" x14ac:dyDescent="0.2">
      <c r="B734" s="2">
        <v>369448</v>
      </c>
      <c r="C734" s="2" t="s">
        <v>811</v>
      </c>
      <c r="D734" s="2" t="s">
        <v>45</v>
      </c>
      <c r="E734" s="3" t="s">
        <v>6</v>
      </c>
      <c r="F734" s="16">
        <f t="shared" ca="1" si="93"/>
        <v>47</v>
      </c>
      <c r="G734" s="17">
        <f t="shared" ca="1" si="94"/>
        <v>26</v>
      </c>
      <c r="H734" s="36" t="str">
        <f>IFERROR(VLOOKUP(Tabla1[[#This Row],[COD PRODUCTO]],Tabla13[#All],9,0),"C")</f>
        <v>C</v>
      </c>
      <c r="I734" s="11">
        <f t="shared" ca="1" si="95"/>
        <v>351</v>
      </c>
      <c r="J734" s="11">
        <f t="shared" ca="1" si="95"/>
        <v>152</v>
      </c>
      <c r="K734" s="11">
        <f t="shared" ca="1" si="95"/>
        <v>305</v>
      </c>
      <c r="L734" s="11">
        <f t="shared" ca="1" si="95"/>
        <v>495</v>
      </c>
      <c r="M734" s="11">
        <f t="shared" ca="1" si="95"/>
        <v>58</v>
      </c>
      <c r="N734" s="11">
        <f t="shared" ca="1" si="95"/>
        <v>456</v>
      </c>
      <c r="O734" s="11">
        <f t="shared" ca="1" si="95"/>
        <v>791</v>
      </c>
      <c r="P734" s="11">
        <f t="shared" ca="1" si="95"/>
        <v>814</v>
      </c>
      <c r="Q734" s="11">
        <f t="shared" ca="1" si="95"/>
        <v>452</v>
      </c>
      <c r="R734" s="11">
        <f t="shared" ca="1" si="95"/>
        <v>242</v>
      </c>
      <c r="S734" s="11">
        <f t="shared" ca="1" si="95"/>
        <v>952</v>
      </c>
      <c r="T734" s="11">
        <f t="shared" ca="1" si="95"/>
        <v>831</v>
      </c>
      <c r="U734" s="11">
        <f ca="1">IF($B$9=1,AVERAGE(Tabla1[[#This Row],[OCT]:[DIC]]),IF($B$9=2,AVERAGE(Tabla1[[#This Row],[JUL]:[DIC]]),AVERAGE(Tabla1[[#This Row],[ENE]:[DIC]])))</f>
        <v>675</v>
      </c>
      <c r="V734" s="11">
        <f ca="1">+Tabla1[[#This Row],[PROMEDIO VENTA (UNDS)]]/30</f>
        <v>22.5</v>
      </c>
      <c r="W734" s="11">
        <f ca="1">+Tabla1[[#This Row],[VENTA POR DÍA]]*Tabla1[[#This Row],[LEAD TIME (Días)]]</f>
        <v>585</v>
      </c>
      <c r="X734" s="11" t="str">
        <f>IF(Tabla1[[#This Row],[ABC]]="C","A PEDIDO","STOCK")</f>
        <v>A PEDIDO</v>
      </c>
      <c r="Y734" s="11">
        <f>IF(Tabla1[[#This Row],[ABC]]="C",0,ROUNDUP(VLOOKUP(Tabla1[[#This Row],[ABC]],$F$11:$J$12,MATCH(Y$15,$F$10:$J$10,0),0)*Tabla1[[#This Row],[VENTA POR DÍA]],0))</f>
        <v>0</v>
      </c>
      <c r="Z734" s="11">
        <f>IF(Tabla1[[#This Row],[ABC]]="C",0,ROUNDUP(VLOOKUP(Tabla1[[#This Row],[ABC]],$F$11:$J$12,MATCH(Z$15,$F$10:$J$10,0),0)*Tabla1[[#This Row],[VENTA POR DÍA]],0))</f>
        <v>0</v>
      </c>
    </row>
    <row r="735" spans="2:26" x14ac:dyDescent="0.2">
      <c r="B735" s="2">
        <v>369418</v>
      </c>
      <c r="C735" s="2" t="s">
        <v>794</v>
      </c>
      <c r="D735" s="2" t="s">
        <v>45</v>
      </c>
      <c r="E735" s="3" t="s">
        <v>6</v>
      </c>
      <c r="F735" s="16">
        <f t="shared" ca="1" si="93"/>
        <v>23</v>
      </c>
      <c r="G735" s="17">
        <f t="shared" ca="1" si="94"/>
        <v>13</v>
      </c>
      <c r="H735" s="36" t="str">
        <f>IFERROR(VLOOKUP(Tabla1[[#This Row],[COD PRODUCTO]],Tabla13[#All],9,0),"C")</f>
        <v>B</v>
      </c>
      <c r="I735" s="11">
        <f t="shared" ca="1" si="95"/>
        <v>980</v>
      </c>
      <c r="J735" s="11">
        <f t="shared" ca="1" si="95"/>
        <v>980</v>
      </c>
      <c r="K735" s="11">
        <f t="shared" ca="1" si="95"/>
        <v>622</v>
      </c>
      <c r="L735" s="11">
        <f t="shared" ca="1" si="95"/>
        <v>569</v>
      </c>
      <c r="M735" s="11">
        <f t="shared" ca="1" si="95"/>
        <v>349</v>
      </c>
      <c r="N735" s="11">
        <f t="shared" ca="1" si="95"/>
        <v>594</v>
      </c>
      <c r="O735" s="11">
        <f t="shared" ca="1" si="95"/>
        <v>594</v>
      </c>
      <c r="P735" s="11">
        <f t="shared" ca="1" si="95"/>
        <v>418</v>
      </c>
      <c r="Q735" s="11">
        <f t="shared" ca="1" si="95"/>
        <v>2</v>
      </c>
      <c r="R735" s="11">
        <f t="shared" ca="1" si="95"/>
        <v>512</v>
      </c>
      <c r="S735" s="11">
        <f t="shared" ca="1" si="95"/>
        <v>-30</v>
      </c>
      <c r="T735" s="11">
        <f t="shared" ca="1" si="95"/>
        <v>-71</v>
      </c>
      <c r="U735" s="11">
        <f ca="1">IF($B$9=1,AVERAGE(Tabla1[[#This Row],[OCT]:[DIC]]),IF($B$9=2,AVERAGE(Tabla1[[#This Row],[JUL]:[DIC]]),AVERAGE(Tabla1[[#This Row],[ENE]:[DIC]])))</f>
        <v>137</v>
      </c>
      <c r="V735" s="11">
        <f ca="1">+Tabla1[[#This Row],[PROMEDIO VENTA (UNDS)]]/30</f>
        <v>4.5666666666666664</v>
      </c>
      <c r="W735" s="11">
        <f ca="1">+Tabla1[[#This Row],[VENTA POR DÍA]]*Tabla1[[#This Row],[LEAD TIME (Días)]]</f>
        <v>59.36666666666666</v>
      </c>
      <c r="X735" s="11" t="str">
        <f>IF(Tabla1[[#This Row],[ABC]]="C","A PEDIDO","STOCK")</f>
        <v>STOCK</v>
      </c>
      <c r="Y735" s="11">
        <f ca="1">IF(Tabla1[[#This Row],[ABC]]="C",0,ROUNDUP(VLOOKUP(Tabla1[[#This Row],[ABC]],$F$11:$J$12,MATCH(Y$15,$F$10:$J$10,0),0)*Tabla1[[#This Row],[VENTA POR DÍA]],0))</f>
        <v>43</v>
      </c>
      <c r="Z735" s="11">
        <f ca="1">IF(Tabla1[[#This Row],[ABC]]="C",0,ROUNDUP(VLOOKUP(Tabla1[[#This Row],[ABC]],$F$11:$J$12,MATCH(Z$15,$F$10:$J$10,0),0)*Tabla1[[#This Row],[VENTA POR DÍA]],0))</f>
        <v>105</v>
      </c>
    </row>
    <row r="736" spans="2:26" x14ac:dyDescent="0.2">
      <c r="B736" s="2">
        <v>362518</v>
      </c>
      <c r="C736" s="2" t="s">
        <v>813</v>
      </c>
      <c r="D736" s="2" t="s">
        <v>45</v>
      </c>
      <c r="E736" s="3" t="s">
        <v>6</v>
      </c>
      <c r="F736" s="16">
        <f t="shared" ca="1" si="93"/>
        <v>40</v>
      </c>
      <c r="G736" s="17">
        <f t="shared" ca="1" si="94"/>
        <v>24</v>
      </c>
      <c r="H736" s="36" t="str">
        <f>IFERROR(VLOOKUP(Tabla1[[#This Row],[COD PRODUCTO]],Tabla13[#All],9,0),"C")</f>
        <v>B</v>
      </c>
      <c r="I736" s="11">
        <f t="shared" ref="I736:T745" ca="1" si="96">RANDBETWEEN(-100,1000)</f>
        <v>689</v>
      </c>
      <c r="J736" s="11">
        <f t="shared" ca="1" si="96"/>
        <v>133</v>
      </c>
      <c r="K736" s="11">
        <f t="shared" ca="1" si="96"/>
        <v>221</v>
      </c>
      <c r="L736" s="11">
        <f t="shared" ca="1" si="96"/>
        <v>141</v>
      </c>
      <c r="M736" s="11">
        <f t="shared" ca="1" si="96"/>
        <v>623</v>
      </c>
      <c r="N736" s="11">
        <f t="shared" ca="1" si="96"/>
        <v>885</v>
      </c>
      <c r="O736" s="11">
        <f t="shared" ca="1" si="96"/>
        <v>537</v>
      </c>
      <c r="P736" s="11">
        <f t="shared" ca="1" si="96"/>
        <v>28</v>
      </c>
      <c r="Q736" s="11">
        <f t="shared" ca="1" si="96"/>
        <v>158</v>
      </c>
      <c r="R736" s="11">
        <f t="shared" ca="1" si="96"/>
        <v>275</v>
      </c>
      <c r="S736" s="11">
        <f t="shared" ca="1" si="96"/>
        <v>197</v>
      </c>
      <c r="T736" s="11">
        <f t="shared" ca="1" si="96"/>
        <v>-56</v>
      </c>
      <c r="U736" s="11">
        <f ca="1">IF($B$9=1,AVERAGE(Tabla1[[#This Row],[OCT]:[DIC]]),IF($B$9=2,AVERAGE(Tabla1[[#This Row],[JUL]:[DIC]]),AVERAGE(Tabla1[[#This Row],[ENE]:[DIC]])))</f>
        <v>138.66666666666666</v>
      </c>
      <c r="V736" s="11">
        <f ca="1">+Tabla1[[#This Row],[PROMEDIO VENTA (UNDS)]]/30</f>
        <v>4.6222222222222218</v>
      </c>
      <c r="W736" s="11">
        <f ca="1">+Tabla1[[#This Row],[VENTA POR DÍA]]*Tabla1[[#This Row],[LEAD TIME (Días)]]</f>
        <v>110.93333333333332</v>
      </c>
      <c r="X736" s="11" t="str">
        <f>IF(Tabla1[[#This Row],[ABC]]="C","A PEDIDO","STOCK")</f>
        <v>STOCK</v>
      </c>
      <c r="Y736" s="11">
        <f ca="1">IF(Tabla1[[#This Row],[ABC]]="C",0,ROUNDUP(VLOOKUP(Tabla1[[#This Row],[ABC]],$F$11:$J$12,MATCH(Y$15,$F$10:$J$10,0),0)*Tabla1[[#This Row],[VENTA POR DÍA]],0))</f>
        <v>44</v>
      </c>
      <c r="Z736" s="11">
        <f ca="1">IF(Tabla1[[#This Row],[ABC]]="C",0,ROUNDUP(VLOOKUP(Tabla1[[#This Row],[ABC]],$F$11:$J$12,MATCH(Z$15,$F$10:$J$10,0),0)*Tabla1[[#This Row],[VENTA POR DÍA]],0))</f>
        <v>106</v>
      </c>
    </row>
    <row r="737" spans="2:26" x14ac:dyDescent="0.2">
      <c r="B737" s="2">
        <v>347983</v>
      </c>
      <c r="C737" s="2" t="s">
        <v>26</v>
      </c>
      <c r="D737" s="2" t="s">
        <v>27</v>
      </c>
      <c r="E737" s="3" t="s">
        <v>6</v>
      </c>
      <c r="F737" s="16">
        <f t="shared" ca="1" si="93"/>
        <v>43</v>
      </c>
      <c r="G737" s="17">
        <f t="shared" ca="1" si="94"/>
        <v>22</v>
      </c>
      <c r="H737" s="36" t="str">
        <f>IFERROR(VLOOKUP(Tabla1[[#This Row],[COD PRODUCTO]],Tabla13[#All],9,0),"C")</f>
        <v>A</v>
      </c>
      <c r="I737" s="11">
        <f t="shared" ca="1" si="96"/>
        <v>7</v>
      </c>
      <c r="J737" s="11">
        <f t="shared" ca="1" si="96"/>
        <v>16</v>
      </c>
      <c r="K737" s="11">
        <f t="shared" ca="1" si="96"/>
        <v>397</v>
      </c>
      <c r="L737" s="11">
        <f t="shared" ca="1" si="96"/>
        <v>81</v>
      </c>
      <c r="M737" s="11">
        <f t="shared" ca="1" si="96"/>
        <v>10</v>
      </c>
      <c r="N737" s="11">
        <f t="shared" ca="1" si="96"/>
        <v>526</v>
      </c>
      <c r="O737" s="11">
        <f t="shared" ca="1" si="96"/>
        <v>444</v>
      </c>
      <c r="P737" s="11">
        <f t="shared" ca="1" si="96"/>
        <v>10</v>
      </c>
      <c r="Q737" s="11">
        <f t="shared" ca="1" si="96"/>
        <v>906</v>
      </c>
      <c r="R737" s="11">
        <f t="shared" ca="1" si="96"/>
        <v>962</v>
      </c>
      <c r="S737" s="11">
        <f t="shared" ca="1" si="96"/>
        <v>504</v>
      </c>
      <c r="T737" s="11">
        <f t="shared" ca="1" si="96"/>
        <v>-95</v>
      </c>
      <c r="U737" s="11">
        <f ca="1">IF($B$9=1,AVERAGE(Tabla1[[#This Row],[OCT]:[DIC]]),IF($B$9=2,AVERAGE(Tabla1[[#This Row],[JUL]:[DIC]]),AVERAGE(Tabla1[[#This Row],[ENE]:[DIC]])))</f>
        <v>457</v>
      </c>
      <c r="V737" s="11">
        <f ca="1">+Tabla1[[#This Row],[PROMEDIO VENTA (UNDS)]]/30</f>
        <v>15.233333333333333</v>
      </c>
      <c r="W737" s="11">
        <f ca="1">+Tabla1[[#This Row],[VENTA POR DÍA]]*Tabla1[[#This Row],[LEAD TIME (Días)]]</f>
        <v>335.13333333333333</v>
      </c>
      <c r="X737" s="11" t="str">
        <f>IF(Tabla1[[#This Row],[ABC]]="C","A PEDIDO","STOCK")</f>
        <v>STOCK</v>
      </c>
      <c r="Y737" s="11">
        <f ca="1">IF(Tabla1[[#This Row],[ABC]]="C",0,ROUNDUP(VLOOKUP(Tabla1[[#This Row],[ABC]],$F$11:$J$12,MATCH(Y$15,$F$10:$J$10,0),0)*Tabla1[[#This Row],[VENTA POR DÍA]],0))</f>
        <v>46</v>
      </c>
      <c r="Z737" s="11">
        <f ca="1">IF(Tabla1[[#This Row],[ABC]]="C",0,ROUNDUP(VLOOKUP(Tabla1[[#This Row],[ABC]],$F$11:$J$12,MATCH(Z$15,$F$10:$J$10,0),0)*Tabla1[[#This Row],[VENTA POR DÍA]],0))</f>
        <v>445</v>
      </c>
    </row>
    <row r="738" spans="2:26" x14ac:dyDescent="0.2">
      <c r="B738" s="2">
        <v>348342</v>
      </c>
      <c r="C738" s="2" t="s">
        <v>28</v>
      </c>
      <c r="D738" s="2" t="s">
        <v>27</v>
      </c>
      <c r="E738" s="3" t="s">
        <v>6</v>
      </c>
      <c r="F738" s="16">
        <f t="shared" ca="1" si="93"/>
        <v>16</v>
      </c>
      <c r="G738" s="17">
        <f t="shared" ca="1" si="94"/>
        <v>24</v>
      </c>
      <c r="H738" s="36" t="str">
        <f>IFERROR(VLOOKUP(Tabla1[[#This Row],[COD PRODUCTO]],Tabla13[#All],9,0),"C")</f>
        <v>C</v>
      </c>
      <c r="I738" s="11">
        <f t="shared" ca="1" si="96"/>
        <v>811</v>
      </c>
      <c r="J738" s="11">
        <f t="shared" ca="1" si="96"/>
        <v>810</v>
      </c>
      <c r="K738" s="11">
        <f t="shared" ca="1" si="96"/>
        <v>352</v>
      </c>
      <c r="L738" s="11">
        <f t="shared" ca="1" si="96"/>
        <v>46</v>
      </c>
      <c r="M738" s="11">
        <f t="shared" ca="1" si="96"/>
        <v>831</v>
      </c>
      <c r="N738" s="11">
        <f t="shared" ca="1" si="96"/>
        <v>880</v>
      </c>
      <c r="O738" s="11">
        <f t="shared" ca="1" si="96"/>
        <v>921</v>
      </c>
      <c r="P738" s="11">
        <f t="shared" ca="1" si="96"/>
        <v>527</v>
      </c>
      <c r="Q738" s="11">
        <f t="shared" ca="1" si="96"/>
        <v>-85</v>
      </c>
      <c r="R738" s="11">
        <f t="shared" ca="1" si="96"/>
        <v>-79</v>
      </c>
      <c r="S738" s="11">
        <f t="shared" ca="1" si="96"/>
        <v>464</v>
      </c>
      <c r="T738" s="11">
        <f t="shared" ca="1" si="96"/>
        <v>215</v>
      </c>
      <c r="U738" s="11">
        <f ca="1">IF($B$9=1,AVERAGE(Tabla1[[#This Row],[OCT]:[DIC]]),IF($B$9=2,AVERAGE(Tabla1[[#This Row],[JUL]:[DIC]]),AVERAGE(Tabla1[[#This Row],[ENE]:[DIC]])))</f>
        <v>200</v>
      </c>
      <c r="V738" s="11">
        <f ca="1">+Tabla1[[#This Row],[PROMEDIO VENTA (UNDS)]]/30</f>
        <v>6.666666666666667</v>
      </c>
      <c r="W738" s="11">
        <f ca="1">+Tabla1[[#This Row],[VENTA POR DÍA]]*Tabla1[[#This Row],[LEAD TIME (Días)]]</f>
        <v>160</v>
      </c>
      <c r="X738" s="11" t="str">
        <f>IF(Tabla1[[#This Row],[ABC]]="C","A PEDIDO","STOCK")</f>
        <v>A PEDIDO</v>
      </c>
      <c r="Y738" s="11">
        <f>IF(Tabla1[[#This Row],[ABC]]="C",0,ROUNDUP(VLOOKUP(Tabla1[[#This Row],[ABC]],$F$11:$J$12,MATCH(Y$15,$F$10:$J$10,0),0)*Tabla1[[#This Row],[VENTA POR DÍA]],0))</f>
        <v>0</v>
      </c>
      <c r="Z738" s="11">
        <f>IF(Tabla1[[#This Row],[ABC]]="C",0,ROUNDUP(VLOOKUP(Tabla1[[#This Row],[ABC]],$F$11:$J$12,MATCH(Z$15,$F$10:$J$10,0),0)*Tabla1[[#This Row],[VENTA POR DÍA]],0))</f>
        <v>0</v>
      </c>
    </row>
    <row r="739" spans="2:26" x14ac:dyDescent="0.2">
      <c r="B739" s="2">
        <v>348134</v>
      </c>
      <c r="C739" s="2" t="s">
        <v>30</v>
      </c>
      <c r="D739" s="2" t="s">
        <v>27</v>
      </c>
      <c r="E739" s="3" t="s">
        <v>6</v>
      </c>
      <c r="F739" s="16">
        <f t="shared" ca="1" si="93"/>
        <v>32</v>
      </c>
      <c r="G739" s="17">
        <f t="shared" ca="1" si="94"/>
        <v>11</v>
      </c>
      <c r="H739" s="36" t="str">
        <f>IFERROR(VLOOKUP(Tabla1[[#This Row],[COD PRODUCTO]],Tabla13[#All],9,0),"C")</f>
        <v>A</v>
      </c>
      <c r="I739" s="11">
        <f t="shared" ca="1" si="96"/>
        <v>718</v>
      </c>
      <c r="J739" s="11">
        <f t="shared" ca="1" si="96"/>
        <v>716</v>
      </c>
      <c r="K739" s="11">
        <f t="shared" ca="1" si="96"/>
        <v>118</v>
      </c>
      <c r="L739" s="11">
        <f t="shared" ca="1" si="96"/>
        <v>13</v>
      </c>
      <c r="M739" s="11">
        <f t="shared" ca="1" si="96"/>
        <v>617</v>
      </c>
      <c r="N739" s="11">
        <f t="shared" ca="1" si="96"/>
        <v>585</v>
      </c>
      <c r="O739" s="11">
        <f t="shared" ca="1" si="96"/>
        <v>659</v>
      </c>
      <c r="P739" s="11">
        <f t="shared" ca="1" si="96"/>
        <v>698</v>
      </c>
      <c r="Q739" s="11">
        <f t="shared" ca="1" si="96"/>
        <v>790</v>
      </c>
      <c r="R739" s="11">
        <f t="shared" ca="1" si="96"/>
        <v>336</v>
      </c>
      <c r="S739" s="11">
        <f t="shared" ca="1" si="96"/>
        <v>541</v>
      </c>
      <c r="T739" s="11">
        <f t="shared" ca="1" si="96"/>
        <v>95</v>
      </c>
      <c r="U739" s="11">
        <f ca="1">IF($B$9=1,AVERAGE(Tabla1[[#This Row],[OCT]:[DIC]]),IF($B$9=2,AVERAGE(Tabla1[[#This Row],[JUL]:[DIC]]),AVERAGE(Tabla1[[#This Row],[ENE]:[DIC]])))</f>
        <v>324</v>
      </c>
      <c r="V739" s="11">
        <f ca="1">+Tabla1[[#This Row],[PROMEDIO VENTA (UNDS)]]/30</f>
        <v>10.8</v>
      </c>
      <c r="W739" s="11">
        <f ca="1">+Tabla1[[#This Row],[VENTA POR DÍA]]*Tabla1[[#This Row],[LEAD TIME (Días)]]</f>
        <v>118.80000000000001</v>
      </c>
      <c r="X739" s="11" t="str">
        <f>IF(Tabla1[[#This Row],[ABC]]="C","A PEDIDO","STOCK")</f>
        <v>STOCK</v>
      </c>
      <c r="Y739" s="11">
        <f ca="1">IF(Tabla1[[#This Row],[ABC]]="C",0,ROUNDUP(VLOOKUP(Tabla1[[#This Row],[ABC]],$F$11:$J$12,MATCH(Y$15,$F$10:$J$10,0),0)*Tabla1[[#This Row],[VENTA POR DÍA]],0))</f>
        <v>33</v>
      </c>
      <c r="Z739" s="11">
        <f ca="1">IF(Tabla1[[#This Row],[ABC]]="C",0,ROUNDUP(VLOOKUP(Tabla1[[#This Row],[ABC]],$F$11:$J$12,MATCH(Z$15,$F$10:$J$10,0),0)*Tabla1[[#This Row],[VENTA POR DÍA]],0))</f>
        <v>316</v>
      </c>
    </row>
    <row r="740" spans="2:26" x14ac:dyDescent="0.2">
      <c r="B740" s="2">
        <v>348294</v>
      </c>
      <c r="C740" s="2" t="s">
        <v>54</v>
      </c>
      <c r="D740" s="2" t="s">
        <v>27</v>
      </c>
      <c r="E740" s="3" t="s">
        <v>6</v>
      </c>
      <c r="F740" s="16">
        <f t="shared" ca="1" si="93"/>
        <v>9</v>
      </c>
      <c r="G740" s="17">
        <f t="shared" ca="1" si="94"/>
        <v>14</v>
      </c>
      <c r="H740" s="36" t="str">
        <f>IFERROR(VLOOKUP(Tabla1[[#This Row],[COD PRODUCTO]],Tabla13[#All],9,0),"C")</f>
        <v>A</v>
      </c>
      <c r="I740" s="11">
        <f t="shared" ca="1" si="96"/>
        <v>632</v>
      </c>
      <c r="J740" s="11">
        <f t="shared" ca="1" si="96"/>
        <v>538</v>
      </c>
      <c r="K740" s="11">
        <f t="shared" ca="1" si="96"/>
        <v>699</v>
      </c>
      <c r="L740" s="11">
        <f t="shared" ca="1" si="96"/>
        <v>401</v>
      </c>
      <c r="M740" s="11">
        <f t="shared" ca="1" si="96"/>
        <v>693</v>
      </c>
      <c r="N740" s="11">
        <f t="shared" ca="1" si="96"/>
        <v>791</v>
      </c>
      <c r="O740" s="11">
        <f t="shared" ca="1" si="96"/>
        <v>-56</v>
      </c>
      <c r="P740" s="11">
        <f t="shared" ca="1" si="96"/>
        <v>-12</v>
      </c>
      <c r="Q740" s="11">
        <f t="shared" ca="1" si="96"/>
        <v>464</v>
      </c>
      <c r="R740" s="11">
        <f t="shared" ca="1" si="96"/>
        <v>635</v>
      </c>
      <c r="S740" s="11">
        <f t="shared" ca="1" si="96"/>
        <v>924</v>
      </c>
      <c r="T740" s="11">
        <f t="shared" ca="1" si="96"/>
        <v>660</v>
      </c>
      <c r="U740" s="11">
        <f ca="1">IF($B$9=1,AVERAGE(Tabla1[[#This Row],[OCT]:[DIC]]),IF($B$9=2,AVERAGE(Tabla1[[#This Row],[JUL]:[DIC]]),AVERAGE(Tabla1[[#This Row],[ENE]:[DIC]])))</f>
        <v>739.66666666666663</v>
      </c>
      <c r="V740" s="11">
        <f ca="1">+Tabla1[[#This Row],[PROMEDIO VENTA (UNDS)]]/30</f>
        <v>24.655555555555555</v>
      </c>
      <c r="W740" s="11">
        <f ca="1">+Tabla1[[#This Row],[VENTA POR DÍA]]*Tabla1[[#This Row],[LEAD TIME (Días)]]</f>
        <v>345.17777777777775</v>
      </c>
      <c r="X740" s="11" t="str">
        <f>IF(Tabla1[[#This Row],[ABC]]="C","A PEDIDO","STOCK")</f>
        <v>STOCK</v>
      </c>
      <c r="Y740" s="11">
        <f ca="1">IF(Tabla1[[#This Row],[ABC]]="C",0,ROUNDUP(VLOOKUP(Tabla1[[#This Row],[ABC]],$F$11:$J$12,MATCH(Y$15,$F$10:$J$10,0),0)*Tabla1[[#This Row],[VENTA POR DÍA]],0))</f>
        <v>74</v>
      </c>
      <c r="Z740" s="11">
        <f ca="1">IF(Tabla1[[#This Row],[ABC]]="C",0,ROUNDUP(VLOOKUP(Tabla1[[#This Row],[ABC]],$F$11:$J$12,MATCH(Z$15,$F$10:$J$10,0),0)*Tabla1[[#This Row],[VENTA POR DÍA]],0))</f>
        <v>720</v>
      </c>
    </row>
    <row r="741" spans="2:26" x14ac:dyDescent="0.2">
      <c r="B741" s="2">
        <v>348299</v>
      </c>
      <c r="C741" s="2" t="s">
        <v>55</v>
      </c>
      <c r="D741" s="2" t="s">
        <v>27</v>
      </c>
      <c r="E741" s="3" t="s">
        <v>6</v>
      </c>
      <c r="F741" s="16">
        <f t="shared" ca="1" si="93"/>
        <v>14</v>
      </c>
      <c r="G741" s="17">
        <f t="shared" ca="1" si="94"/>
        <v>13</v>
      </c>
      <c r="H741" s="36" t="str">
        <f>IFERROR(VLOOKUP(Tabla1[[#This Row],[COD PRODUCTO]],Tabla13[#All],9,0),"C")</f>
        <v>C</v>
      </c>
      <c r="I741" s="11">
        <f t="shared" ca="1" si="96"/>
        <v>636</v>
      </c>
      <c r="J741" s="11">
        <f t="shared" ca="1" si="96"/>
        <v>513</v>
      </c>
      <c r="K741" s="11">
        <f t="shared" ca="1" si="96"/>
        <v>297</v>
      </c>
      <c r="L741" s="11">
        <f t="shared" ca="1" si="96"/>
        <v>97</v>
      </c>
      <c r="M741" s="11">
        <f t="shared" ca="1" si="96"/>
        <v>998</v>
      </c>
      <c r="N741" s="11">
        <f t="shared" ca="1" si="96"/>
        <v>357</v>
      </c>
      <c r="O741" s="11">
        <f t="shared" ca="1" si="96"/>
        <v>487</v>
      </c>
      <c r="P741" s="11">
        <f t="shared" ca="1" si="96"/>
        <v>288</v>
      </c>
      <c r="Q741" s="11">
        <f t="shared" ca="1" si="96"/>
        <v>84</v>
      </c>
      <c r="R741" s="11">
        <f t="shared" ca="1" si="96"/>
        <v>71</v>
      </c>
      <c r="S741" s="11">
        <f t="shared" ca="1" si="96"/>
        <v>190</v>
      </c>
      <c r="T741" s="11">
        <f t="shared" ca="1" si="96"/>
        <v>703</v>
      </c>
      <c r="U741" s="11">
        <f ca="1">IF($B$9=1,AVERAGE(Tabla1[[#This Row],[OCT]:[DIC]]),IF($B$9=2,AVERAGE(Tabla1[[#This Row],[JUL]:[DIC]]),AVERAGE(Tabla1[[#This Row],[ENE]:[DIC]])))</f>
        <v>321.33333333333331</v>
      </c>
      <c r="V741" s="11">
        <f ca="1">+Tabla1[[#This Row],[PROMEDIO VENTA (UNDS)]]/30</f>
        <v>10.71111111111111</v>
      </c>
      <c r="W741" s="11">
        <f ca="1">+Tabla1[[#This Row],[VENTA POR DÍA]]*Tabla1[[#This Row],[LEAD TIME (Días)]]</f>
        <v>139.24444444444444</v>
      </c>
      <c r="X741" s="11" t="str">
        <f>IF(Tabla1[[#This Row],[ABC]]="C","A PEDIDO","STOCK")</f>
        <v>A PEDIDO</v>
      </c>
      <c r="Y741" s="11">
        <f>IF(Tabla1[[#This Row],[ABC]]="C",0,ROUNDUP(VLOOKUP(Tabla1[[#This Row],[ABC]],$F$11:$J$12,MATCH(Y$15,$F$10:$J$10,0),0)*Tabla1[[#This Row],[VENTA POR DÍA]],0))</f>
        <v>0</v>
      </c>
      <c r="Z741" s="11">
        <f>IF(Tabla1[[#This Row],[ABC]]="C",0,ROUNDUP(VLOOKUP(Tabla1[[#This Row],[ABC]],$F$11:$J$12,MATCH(Z$15,$F$10:$J$10,0),0)*Tabla1[[#This Row],[VENTA POR DÍA]],0))</f>
        <v>0</v>
      </c>
    </row>
    <row r="742" spans="2:26" x14ac:dyDescent="0.2">
      <c r="B742" s="2">
        <v>347994</v>
      </c>
      <c r="C742" s="2" t="s">
        <v>69</v>
      </c>
      <c r="D742" s="2" t="s">
        <v>27</v>
      </c>
      <c r="E742" s="3" t="s">
        <v>6</v>
      </c>
      <c r="F742" s="16">
        <f t="shared" ca="1" si="93"/>
        <v>22</v>
      </c>
      <c r="G742" s="17">
        <f t="shared" ca="1" si="94"/>
        <v>4</v>
      </c>
      <c r="H742" s="36" t="str">
        <f>IFERROR(VLOOKUP(Tabla1[[#This Row],[COD PRODUCTO]],Tabla13[#All],9,0),"C")</f>
        <v>A</v>
      </c>
      <c r="I742" s="11">
        <f t="shared" ca="1" si="96"/>
        <v>923</v>
      </c>
      <c r="J742" s="11">
        <f t="shared" ca="1" si="96"/>
        <v>534</v>
      </c>
      <c r="K742" s="11">
        <f t="shared" ca="1" si="96"/>
        <v>858</v>
      </c>
      <c r="L742" s="11">
        <f t="shared" ca="1" si="96"/>
        <v>-83</v>
      </c>
      <c r="M742" s="11">
        <f t="shared" ca="1" si="96"/>
        <v>922</v>
      </c>
      <c r="N742" s="11">
        <f t="shared" ca="1" si="96"/>
        <v>940</v>
      </c>
      <c r="O742" s="11">
        <f t="shared" ca="1" si="96"/>
        <v>988</v>
      </c>
      <c r="P742" s="11">
        <f t="shared" ca="1" si="96"/>
        <v>168</v>
      </c>
      <c r="Q742" s="11">
        <f t="shared" ca="1" si="96"/>
        <v>281</v>
      </c>
      <c r="R742" s="11">
        <f t="shared" ca="1" si="96"/>
        <v>642</v>
      </c>
      <c r="S742" s="11">
        <f t="shared" ca="1" si="96"/>
        <v>835</v>
      </c>
      <c r="T742" s="11">
        <f t="shared" ca="1" si="96"/>
        <v>893</v>
      </c>
      <c r="U742" s="11">
        <f ca="1">IF($B$9=1,AVERAGE(Tabla1[[#This Row],[OCT]:[DIC]]),IF($B$9=2,AVERAGE(Tabla1[[#This Row],[JUL]:[DIC]]),AVERAGE(Tabla1[[#This Row],[ENE]:[DIC]])))</f>
        <v>790</v>
      </c>
      <c r="V742" s="11">
        <f ca="1">+Tabla1[[#This Row],[PROMEDIO VENTA (UNDS)]]/30</f>
        <v>26.333333333333332</v>
      </c>
      <c r="W742" s="11">
        <f ca="1">+Tabla1[[#This Row],[VENTA POR DÍA]]*Tabla1[[#This Row],[LEAD TIME (Días)]]</f>
        <v>105.33333333333333</v>
      </c>
      <c r="X742" s="11" t="str">
        <f>IF(Tabla1[[#This Row],[ABC]]="C","A PEDIDO","STOCK")</f>
        <v>STOCK</v>
      </c>
      <c r="Y742" s="11">
        <f ca="1">IF(Tabla1[[#This Row],[ABC]]="C",0,ROUNDUP(VLOOKUP(Tabla1[[#This Row],[ABC]],$F$11:$J$12,MATCH(Y$15,$F$10:$J$10,0),0)*Tabla1[[#This Row],[VENTA POR DÍA]],0))</f>
        <v>79</v>
      </c>
      <c r="Z742" s="11">
        <f ca="1">IF(Tabla1[[#This Row],[ABC]]="C",0,ROUNDUP(VLOOKUP(Tabla1[[#This Row],[ABC]],$F$11:$J$12,MATCH(Z$15,$F$10:$J$10,0),0)*Tabla1[[#This Row],[VENTA POR DÍA]],0))</f>
        <v>769</v>
      </c>
    </row>
    <row r="743" spans="2:26" x14ac:dyDescent="0.2">
      <c r="B743" s="2">
        <v>347980</v>
      </c>
      <c r="C743" s="2" t="s">
        <v>71</v>
      </c>
      <c r="D743" s="2" t="s">
        <v>27</v>
      </c>
      <c r="E743" s="3" t="s">
        <v>6</v>
      </c>
      <c r="F743" s="16">
        <f t="shared" ca="1" si="93"/>
        <v>34</v>
      </c>
      <c r="G743" s="17">
        <f t="shared" ca="1" si="94"/>
        <v>5</v>
      </c>
      <c r="H743" s="36" t="str">
        <f>IFERROR(VLOOKUP(Tabla1[[#This Row],[COD PRODUCTO]],Tabla13[#All],9,0),"C")</f>
        <v>C</v>
      </c>
      <c r="I743" s="11">
        <f t="shared" ca="1" si="96"/>
        <v>454</v>
      </c>
      <c r="J743" s="11">
        <f t="shared" ca="1" si="96"/>
        <v>371</v>
      </c>
      <c r="K743" s="11">
        <f t="shared" ca="1" si="96"/>
        <v>140</v>
      </c>
      <c r="L743" s="11">
        <f t="shared" ca="1" si="96"/>
        <v>919</v>
      </c>
      <c r="M743" s="11">
        <f t="shared" ca="1" si="96"/>
        <v>474</v>
      </c>
      <c r="N743" s="11">
        <f t="shared" ca="1" si="96"/>
        <v>871</v>
      </c>
      <c r="O743" s="11">
        <f t="shared" ca="1" si="96"/>
        <v>533</v>
      </c>
      <c r="P743" s="11">
        <f t="shared" ca="1" si="96"/>
        <v>106</v>
      </c>
      <c r="Q743" s="11">
        <f t="shared" ca="1" si="96"/>
        <v>796</v>
      </c>
      <c r="R743" s="11">
        <f t="shared" ca="1" si="96"/>
        <v>290</v>
      </c>
      <c r="S743" s="11">
        <f t="shared" ca="1" si="96"/>
        <v>439</v>
      </c>
      <c r="T743" s="11">
        <f t="shared" ca="1" si="96"/>
        <v>254</v>
      </c>
      <c r="U743" s="11">
        <f ca="1">IF($B$9=1,AVERAGE(Tabla1[[#This Row],[OCT]:[DIC]]),IF($B$9=2,AVERAGE(Tabla1[[#This Row],[JUL]:[DIC]]),AVERAGE(Tabla1[[#This Row],[ENE]:[DIC]])))</f>
        <v>327.66666666666669</v>
      </c>
      <c r="V743" s="11">
        <f ca="1">+Tabla1[[#This Row],[PROMEDIO VENTA (UNDS)]]/30</f>
        <v>10.922222222222222</v>
      </c>
      <c r="W743" s="11">
        <f ca="1">+Tabla1[[#This Row],[VENTA POR DÍA]]*Tabla1[[#This Row],[LEAD TIME (Días)]]</f>
        <v>54.611111111111114</v>
      </c>
      <c r="X743" s="11" t="str">
        <f>IF(Tabla1[[#This Row],[ABC]]="C","A PEDIDO","STOCK")</f>
        <v>A PEDIDO</v>
      </c>
      <c r="Y743" s="11">
        <f>IF(Tabla1[[#This Row],[ABC]]="C",0,ROUNDUP(VLOOKUP(Tabla1[[#This Row],[ABC]],$F$11:$J$12,MATCH(Y$15,$F$10:$J$10,0),0)*Tabla1[[#This Row],[VENTA POR DÍA]],0))</f>
        <v>0</v>
      </c>
      <c r="Z743" s="11">
        <f>IF(Tabla1[[#This Row],[ABC]]="C",0,ROUNDUP(VLOOKUP(Tabla1[[#This Row],[ABC]],$F$11:$J$12,MATCH(Z$15,$F$10:$J$10,0),0)*Tabla1[[#This Row],[VENTA POR DÍA]],0))</f>
        <v>0</v>
      </c>
    </row>
    <row r="744" spans="2:26" x14ac:dyDescent="0.2">
      <c r="B744" s="2">
        <v>347991</v>
      </c>
      <c r="C744" s="2" t="s">
        <v>72</v>
      </c>
      <c r="D744" s="2" t="s">
        <v>27</v>
      </c>
      <c r="E744" s="3" t="s">
        <v>6</v>
      </c>
      <c r="F744" s="16">
        <f t="shared" ca="1" si="93"/>
        <v>48</v>
      </c>
      <c r="G744" s="17">
        <f t="shared" ca="1" si="94"/>
        <v>30</v>
      </c>
      <c r="H744" s="36" t="str">
        <f>IFERROR(VLOOKUP(Tabla1[[#This Row],[COD PRODUCTO]],Tabla13[#All],9,0),"C")</f>
        <v>C</v>
      </c>
      <c r="I744" s="11">
        <f t="shared" ca="1" si="96"/>
        <v>539</v>
      </c>
      <c r="J744" s="11">
        <f t="shared" ca="1" si="96"/>
        <v>38</v>
      </c>
      <c r="K744" s="11">
        <f t="shared" ca="1" si="96"/>
        <v>145</v>
      </c>
      <c r="L744" s="11">
        <f t="shared" ca="1" si="96"/>
        <v>71</v>
      </c>
      <c r="M744" s="11">
        <f t="shared" ca="1" si="96"/>
        <v>657</v>
      </c>
      <c r="N744" s="11">
        <f t="shared" ca="1" si="96"/>
        <v>198</v>
      </c>
      <c r="O744" s="11">
        <f t="shared" ca="1" si="96"/>
        <v>44</v>
      </c>
      <c r="P744" s="11">
        <f t="shared" ca="1" si="96"/>
        <v>-42</v>
      </c>
      <c r="Q744" s="11">
        <f t="shared" ca="1" si="96"/>
        <v>5</v>
      </c>
      <c r="R744" s="11">
        <f t="shared" ca="1" si="96"/>
        <v>803</v>
      </c>
      <c r="S744" s="11">
        <f t="shared" ca="1" si="96"/>
        <v>703</v>
      </c>
      <c r="T744" s="11">
        <f t="shared" ca="1" si="96"/>
        <v>369</v>
      </c>
      <c r="U744" s="11">
        <f ca="1">IF($B$9=1,AVERAGE(Tabla1[[#This Row],[OCT]:[DIC]]),IF($B$9=2,AVERAGE(Tabla1[[#This Row],[JUL]:[DIC]]),AVERAGE(Tabla1[[#This Row],[ENE]:[DIC]])))</f>
        <v>625</v>
      </c>
      <c r="V744" s="11">
        <f ca="1">+Tabla1[[#This Row],[PROMEDIO VENTA (UNDS)]]/30</f>
        <v>20.833333333333332</v>
      </c>
      <c r="W744" s="11">
        <f ca="1">+Tabla1[[#This Row],[VENTA POR DÍA]]*Tabla1[[#This Row],[LEAD TIME (Días)]]</f>
        <v>625</v>
      </c>
      <c r="X744" s="11" t="str">
        <f>IF(Tabla1[[#This Row],[ABC]]="C","A PEDIDO","STOCK")</f>
        <v>A PEDIDO</v>
      </c>
      <c r="Y744" s="11">
        <f>IF(Tabla1[[#This Row],[ABC]]="C",0,ROUNDUP(VLOOKUP(Tabla1[[#This Row],[ABC]],$F$11:$J$12,MATCH(Y$15,$F$10:$J$10,0),0)*Tabla1[[#This Row],[VENTA POR DÍA]],0))</f>
        <v>0</v>
      </c>
      <c r="Z744" s="11">
        <f>IF(Tabla1[[#This Row],[ABC]]="C",0,ROUNDUP(VLOOKUP(Tabla1[[#This Row],[ABC]],$F$11:$J$12,MATCH(Z$15,$F$10:$J$10,0),0)*Tabla1[[#This Row],[VENTA POR DÍA]],0))</f>
        <v>0</v>
      </c>
    </row>
    <row r="745" spans="2:26" x14ac:dyDescent="0.2">
      <c r="B745" s="2">
        <v>348343</v>
      </c>
      <c r="C745" s="2" t="s">
        <v>28</v>
      </c>
      <c r="D745" s="2" t="s">
        <v>27</v>
      </c>
      <c r="E745" s="3" t="s">
        <v>6</v>
      </c>
      <c r="F745" s="16">
        <f t="shared" ca="1" si="93"/>
        <v>15</v>
      </c>
      <c r="G745" s="17">
        <f t="shared" ca="1" si="94"/>
        <v>14</v>
      </c>
      <c r="H745" s="36" t="str">
        <f>IFERROR(VLOOKUP(Tabla1[[#This Row],[COD PRODUCTO]],Tabla13[#All],9,0),"C")</f>
        <v>C</v>
      </c>
      <c r="I745" s="11">
        <f t="shared" ca="1" si="96"/>
        <v>454</v>
      </c>
      <c r="J745" s="11">
        <f t="shared" ca="1" si="96"/>
        <v>923</v>
      </c>
      <c r="K745" s="11">
        <f t="shared" ca="1" si="96"/>
        <v>546</v>
      </c>
      <c r="L745" s="11">
        <f t="shared" ca="1" si="96"/>
        <v>541</v>
      </c>
      <c r="M745" s="11">
        <f t="shared" ca="1" si="96"/>
        <v>329</v>
      </c>
      <c r="N745" s="11">
        <f t="shared" ca="1" si="96"/>
        <v>-33</v>
      </c>
      <c r="O745" s="11">
        <f t="shared" ca="1" si="96"/>
        <v>622</v>
      </c>
      <c r="P745" s="11">
        <f t="shared" ca="1" si="96"/>
        <v>900</v>
      </c>
      <c r="Q745" s="11">
        <f t="shared" ca="1" si="96"/>
        <v>-59</v>
      </c>
      <c r="R745" s="11">
        <f t="shared" ca="1" si="96"/>
        <v>156</v>
      </c>
      <c r="S745" s="11">
        <f t="shared" ca="1" si="96"/>
        <v>578</v>
      </c>
      <c r="T745" s="11">
        <f t="shared" ca="1" si="96"/>
        <v>362</v>
      </c>
      <c r="U745" s="11">
        <f ca="1">IF($B$9=1,AVERAGE(Tabla1[[#This Row],[OCT]:[DIC]]),IF($B$9=2,AVERAGE(Tabla1[[#This Row],[JUL]:[DIC]]),AVERAGE(Tabla1[[#This Row],[ENE]:[DIC]])))</f>
        <v>365.33333333333331</v>
      </c>
      <c r="V745" s="11">
        <f ca="1">+Tabla1[[#This Row],[PROMEDIO VENTA (UNDS)]]/30</f>
        <v>12.177777777777777</v>
      </c>
      <c r="W745" s="11">
        <f ca="1">+Tabla1[[#This Row],[VENTA POR DÍA]]*Tabla1[[#This Row],[LEAD TIME (Días)]]</f>
        <v>170.48888888888888</v>
      </c>
      <c r="X745" s="11" t="str">
        <f>IF(Tabla1[[#This Row],[ABC]]="C","A PEDIDO","STOCK")</f>
        <v>A PEDIDO</v>
      </c>
      <c r="Y745" s="11">
        <f>IF(Tabla1[[#This Row],[ABC]]="C",0,ROUNDUP(VLOOKUP(Tabla1[[#This Row],[ABC]],$F$11:$J$12,MATCH(Y$15,$F$10:$J$10,0),0)*Tabla1[[#This Row],[VENTA POR DÍA]],0))</f>
        <v>0</v>
      </c>
      <c r="Z745" s="11">
        <f>IF(Tabla1[[#This Row],[ABC]]="C",0,ROUNDUP(VLOOKUP(Tabla1[[#This Row],[ABC]],$F$11:$J$12,MATCH(Z$15,$F$10:$J$10,0),0)*Tabla1[[#This Row],[VENTA POR DÍA]],0))</f>
        <v>0</v>
      </c>
    </row>
    <row r="746" spans="2:26" x14ac:dyDescent="0.2">
      <c r="B746" s="2">
        <v>348341</v>
      </c>
      <c r="C746" s="2" t="s">
        <v>28</v>
      </c>
      <c r="D746" s="2" t="s">
        <v>27</v>
      </c>
      <c r="E746" s="3" t="s">
        <v>6</v>
      </c>
      <c r="F746" s="16">
        <f t="shared" ca="1" si="93"/>
        <v>17</v>
      </c>
      <c r="G746" s="17">
        <f t="shared" ca="1" si="94"/>
        <v>27</v>
      </c>
      <c r="H746" s="36" t="str">
        <f>IFERROR(VLOOKUP(Tabla1[[#This Row],[COD PRODUCTO]],Tabla13[#All],9,0),"C")</f>
        <v>B</v>
      </c>
      <c r="I746" s="11">
        <f t="shared" ref="I746:T755" ca="1" si="97">RANDBETWEEN(-100,1000)</f>
        <v>-49</v>
      </c>
      <c r="J746" s="11">
        <f t="shared" ca="1" si="97"/>
        <v>821</v>
      </c>
      <c r="K746" s="11">
        <f t="shared" ca="1" si="97"/>
        <v>235</v>
      </c>
      <c r="L746" s="11">
        <f t="shared" ca="1" si="97"/>
        <v>711</v>
      </c>
      <c r="M746" s="11">
        <f t="shared" ca="1" si="97"/>
        <v>899</v>
      </c>
      <c r="N746" s="11">
        <f t="shared" ca="1" si="97"/>
        <v>960</v>
      </c>
      <c r="O746" s="11">
        <f t="shared" ca="1" si="97"/>
        <v>590</v>
      </c>
      <c r="P746" s="11">
        <f t="shared" ca="1" si="97"/>
        <v>-96</v>
      </c>
      <c r="Q746" s="11">
        <f t="shared" ca="1" si="97"/>
        <v>290</v>
      </c>
      <c r="R746" s="11">
        <f t="shared" ca="1" si="97"/>
        <v>490</v>
      </c>
      <c r="S746" s="11">
        <f t="shared" ca="1" si="97"/>
        <v>521</v>
      </c>
      <c r="T746" s="11">
        <f t="shared" ca="1" si="97"/>
        <v>347</v>
      </c>
      <c r="U746" s="11">
        <f ca="1">IF($B$9=1,AVERAGE(Tabla1[[#This Row],[OCT]:[DIC]]),IF($B$9=2,AVERAGE(Tabla1[[#This Row],[JUL]:[DIC]]),AVERAGE(Tabla1[[#This Row],[ENE]:[DIC]])))</f>
        <v>452.66666666666669</v>
      </c>
      <c r="V746" s="11">
        <f ca="1">+Tabla1[[#This Row],[PROMEDIO VENTA (UNDS)]]/30</f>
        <v>15.08888888888889</v>
      </c>
      <c r="W746" s="11">
        <f ca="1">+Tabla1[[#This Row],[VENTA POR DÍA]]*Tabla1[[#This Row],[LEAD TIME (Días)]]</f>
        <v>407.40000000000003</v>
      </c>
      <c r="X746" s="11" t="str">
        <f>IF(Tabla1[[#This Row],[ABC]]="C","A PEDIDO","STOCK")</f>
        <v>STOCK</v>
      </c>
      <c r="Y746" s="11">
        <f ca="1">IF(Tabla1[[#This Row],[ABC]]="C",0,ROUNDUP(VLOOKUP(Tabla1[[#This Row],[ABC]],$F$11:$J$12,MATCH(Y$15,$F$10:$J$10,0),0)*Tabla1[[#This Row],[VENTA POR DÍA]],0))</f>
        <v>142</v>
      </c>
      <c r="Z746" s="11">
        <f ca="1">IF(Tabla1[[#This Row],[ABC]]="C",0,ROUNDUP(VLOOKUP(Tabla1[[#This Row],[ABC]],$F$11:$J$12,MATCH(Z$15,$F$10:$J$10,0),0)*Tabla1[[#This Row],[VENTA POR DÍA]],0))</f>
        <v>344</v>
      </c>
    </row>
    <row r="747" spans="2:26" x14ac:dyDescent="0.2">
      <c r="B747" s="2">
        <v>348001</v>
      </c>
      <c r="C747" s="2" t="s">
        <v>105</v>
      </c>
      <c r="D747" s="2" t="s">
        <v>27</v>
      </c>
      <c r="E747" s="3" t="s">
        <v>6</v>
      </c>
      <c r="F747" s="16">
        <f t="shared" ca="1" si="93"/>
        <v>8</v>
      </c>
      <c r="G747" s="17">
        <f t="shared" ca="1" si="94"/>
        <v>13</v>
      </c>
      <c r="H747" s="36" t="str">
        <f>IFERROR(VLOOKUP(Tabla1[[#This Row],[COD PRODUCTO]],Tabla13[#All],9,0),"C")</f>
        <v>C</v>
      </c>
      <c r="I747" s="11">
        <f t="shared" ca="1" si="97"/>
        <v>32</v>
      </c>
      <c r="J747" s="11">
        <f t="shared" ca="1" si="97"/>
        <v>160</v>
      </c>
      <c r="K747" s="11">
        <f t="shared" ca="1" si="97"/>
        <v>28</v>
      </c>
      <c r="L747" s="11">
        <f t="shared" ca="1" si="97"/>
        <v>172</v>
      </c>
      <c r="M747" s="11">
        <f t="shared" ca="1" si="97"/>
        <v>170</v>
      </c>
      <c r="N747" s="11">
        <f t="shared" ca="1" si="97"/>
        <v>258</v>
      </c>
      <c r="O747" s="11">
        <f t="shared" ca="1" si="97"/>
        <v>183</v>
      </c>
      <c r="P747" s="11">
        <f t="shared" ca="1" si="97"/>
        <v>677</v>
      </c>
      <c r="Q747" s="11">
        <f t="shared" ca="1" si="97"/>
        <v>346</v>
      </c>
      <c r="R747" s="11">
        <f t="shared" ca="1" si="97"/>
        <v>610</v>
      </c>
      <c r="S747" s="11">
        <f t="shared" ca="1" si="97"/>
        <v>910</v>
      </c>
      <c r="T747" s="11">
        <f t="shared" ca="1" si="97"/>
        <v>316</v>
      </c>
      <c r="U747" s="11">
        <f ca="1">IF($B$9=1,AVERAGE(Tabla1[[#This Row],[OCT]:[DIC]]),IF($B$9=2,AVERAGE(Tabla1[[#This Row],[JUL]:[DIC]]),AVERAGE(Tabla1[[#This Row],[ENE]:[DIC]])))</f>
        <v>612</v>
      </c>
      <c r="V747" s="11">
        <f ca="1">+Tabla1[[#This Row],[PROMEDIO VENTA (UNDS)]]/30</f>
        <v>20.399999999999999</v>
      </c>
      <c r="W747" s="11">
        <f ca="1">+Tabla1[[#This Row],[VENTA POR DÍA]]*Tabla1[[#This Row],[LEAD TIME (Días)]]</f>
        <v>265.2</v>
      </c>
      <c r="X747" s="11" t="str">
        <f>IF(Tabla1[[#This Row],[ABC]]="C","A PEDIDO","STOCK")</f>
        <v>A PEDIDO</v>
      </c>
      <c r="Y747" s="11">
        <f>IF(Tabla1[[#This Row],[ABC]]="C",0,ROUNDUP(VLOOKUP(Tabla1[[#This Row],[ABC]],$F$11:$J$12,MATCH(Y$15,$F$10:$J$10,0),0)*Tabla1[[#This Row],[VENTA POR DÍA]],0))</f>
        <v>0</v>
      </c>
      <c r="Z747" s="11">
        <f>IF(Tabla1[[#This Row],[ABC]]="C",0,ROUNDUP(VLOOKUP(Tabla1[[#This Row],[ABC]],$F$11:$J$12,MATCH(Z$15,$F$10:$J$10,0),0)*Tabla1[[#This Row],[VENTA POR DÍA]],0))</f>
        <v>0</v>
      </c>
    </row>
    <row r="748" spans="2:26" x14ac:dyDescent="0.2">
      <c r="B748" s="2">
        <v>347975</v>
      </c>
      <c r="C748" s="2" t="s">
        <v>108</v>
      </c>
      <c r="D748" s="2" t="s">
        <v>27</v>
      </c>
      <c r="E748" s="3" t="s">
        <v>6</v>
      </c>
      <c r="F748" s="16">
        <f t="shared" ca="1" si="93"/>
        <v>7</v>
      </c>
      <c r="G748" s="17">
        <f t="shared" ca="1" si="94"/>
        <v>21</v>
      </c>
      <c r="H748" s="36" t="str">
        <f>IFERROR(VLOOKUP(Tabla1[[#This Row],[COD PRODUCTO]],Tabla13[#All],9,0),"C")</f>
        <v>A</v>
      </c>
      <c r="I748" s="11">
        <f t="shared" ca="1" si="97"/>
        <v>60</v>
      </c>
      <c r="J748" s="11">
        <f t="shared" ca="1" si="97"/>
        <v>778</v>
      </c>
      <c r="K748" s="11">
        <f t="shared" ca="1" si="97"/>
        <v>-77</v>
      </c>
      <c r="L748" s="11">
        <f t="shared" ca="1" si="97"/>
        <v>144</v>
      </c>
      <c r="M748" s="11">
        <f t="shared" ca="1" si="97"/>
        <v>994</v>
      </c>
      <c r="N748" s="11">
        <f t="shared" ca="1" si="97"/>
        <v>239</v>
      </c>
      <c r="O748" s="11">
        <f t="shared" ca="1" si="97"/>
        <v>-31</v>
      </c>
      <c r="P748" s="11">
        <f t="shared" ca="1" si="97"/>
        <v>178</v>
      </c>
      <c r="Q748" s="11">
        <f t="shared" ca="1" si="97"/>
        <v>502</v>
      </c>
      <c r="R748" s="11">
        <f t="shared" ca="1" si="97"/>
        <v>317</v>
      </c>
      <c r="S748" s="11">
        <f t="shared" ca="1" si="97"/>
        <v>252</v>
      </c>
      <c r="T748" s="11">
        <f t="shared" ca="1" si="97"/>
        <v>6</v>
      </c>
      <c r="U748" s="11">
        <f ca="1">IF($B$9=1,AVERAGE(Tabla1[[#This Row],[OCT]:[DIC]]),IF($B$9=2,AVERAGE(Tabla1[[#This Row],[JUL]:[DIC]]),AVERAGE(Tabla1[[#This Row],[ENE]:[DIC]])))</f>
        <v>191.66666666666666</v>
      </c>
      <c r="V748" s="11">
        <f ca="1">+Tabla1[[#This Row],[PROMEDIO VENTA (UNDS)]]/30</f>
        <v>6.3888888888888884</v>
      </c>
      <c r="W748" s="11">
        <f ca="1">+Tabla1[[#This Row],[VENTA POR DÍA]]*Tabla1[[#This Row],[LEAD TIME (Días)]]</f>
        <v>134.16666666666666</v>
      </c>
      <c r="X748" s="11" t="str">
        <f>IF(Tabla1[[#This Row],[ABC]]="C","A PEDIDO","STOCK")</f>
        <v>STOCK</v>
      </c>
      <c r="Y748" s="11">
        <f ca="1">IF(Tabla1[[#This Row],[ABC]]="C",0,ROUNDUP(VLOOKUP(Tabla1[[#This Row],[ABC]],$F$11:$J$12,MATCH(Y$15,$F$10:$J$10,0),0)*Tabla1[[#This Row],[VENTA POR DÍA]],0))</f>
        <v>19</v>
      </c>
      <c r="Z748" s="11">
        <f ca="1">IF(Tabla1[[#This Row],[ABC]]="C",0,ROUNDUP(VLOOKUP(Tabla1[[#This Row],[ABC]],$F$11:$J$12,MATCH(Z$15,$F$10:$J$10,0),0)*Tabla1[[#This Row],[VENTA POR DÍA]],0))</f>
        <v>187</v>
      </c>
    </row>
    <row r="749" spans="2:26" x14ac:dyDescent="0.2">
      <c r="B749" s="2">
        <v>347984</v>
      </c>
      <c r="C749" s="2" t="s">
        <v>26</v>
      </c>
      <c r="D749" s="2" t="s">
        <v>27</v>
      </c>
      <c r="E749" s="3" t="s">
        <v>6</v>
      </c>
      <c r="F749" s="16">
        <f t="shared" ca="1" si="93"/>
        <v>16</v>
      </c>
      <c r="G749" s="17">
        <f t="shared" ca="1" si="94"/>
        <v>4</v>
      </c>
      <c r="H749" s="36" t="str">
        <f>IFERROR(VLOOKUP(Tabla1[[#This Row],[COD PRODUCTO]],Tabla13[#All],9,0),"C")</f>
        <v>A</v>
      </c>
      <c r="I749" s="11">
        <f t="shared" ca="1" si="97"/>
        <v>941</v>
      </c>
      <c r="J749" s="11">
        <f t="shared" ca="1" si="97"/>
        <v>996</v>
      </c>
      <c r="K749" s="11">
        <f t="shared" ca="1" si="97"/>
        <v>326</v>
      </c>
      <c r="L749" s="11">
        <f t="shared" ca="1" si="97"/>
        <v>938</v>
      </c>
      <c r="M749" s="11">
        <f t="shared" ca="1" si="97"/>
        <v>-90</v>
      </c>
      <c r="N749" s="11">
        <f t="shared" ca="1" si="97"/>
        <v>975</v>
      </c>
      <c r="O749" s="11">
        <f t="shared" ca="1" si="97"/>
        <v>774</v>
      </c>
      <c r="P749" s="11">
        <f t="shared" ca="1" si="97"/>
        <v>544</v>
      </c>
      <c r="Q749" s="11">
        <f t="shared" ca="1" si="97"/>
        <v>85</v>
      </c>
      <c r="R749" s="11">
        <f t="shared" ca="1" si="97"/>
        <v>-93</v>
      </c>
      <c r="S749" s="11">
        <f t="shared" ca="1" si="97"/>
        <v>562</v>
      </c>
      <c r="T749" s="11">
        <f t="shared" ca="1" si="97"/>
        <v>581</v>
      </c>
      <c r="U749" s="11">
        <f ca="1">IF($B$9=1,AVERAGE(Tabla1[[#This Row],[OCT]:[DIC]]),IF($B$9=2,AVERAGE(Tabla1[[#This Row],[JUL]:[DIC]]),AVERAGE(Tabla1[[#This Row],[ENE]:[DIC]])))</f>
        <v>350</v>
      </c>
      <c r="V749" s="11">
        <f ca="1">+Tabla1[[#This Row],[PROMEDIO VENTA (UNDS)]]/30</f>
        <v>11.666666666666666</v>
      </c>
      <c r="W749" s="11">
        <f ca="1">+Tabla1[[#This Row],[VENTA POR DÍA]]*Tabla1[[#This Row],[LEAD TIME (Días)]]</f>
        <v>46.666666666666664</v>
      </c>
      <c r="X749" s="11" t="str">
        <f>IF(Tabla1[[#This Row],[ABC]]="C","A PEDIDO","STOCK")</f>
        <v>STOCK</v>
      </c>
      <c r="Y749" s="11">
        <f ca="1">IF(Tabla1[[#This Row],[ABC]]="C",0,ROUNDUP(VLOOKUP(Tabla1[[#This Row],[ABC]],$F$11:$J$12,MATCH(Y$15,$F$10:$J$10,0),0)*Tabla1[[#This Row],[VENTA POR DÍA]],0))</f>
        <v>35</v>
      </c>
      <c r="Z749" s="11">
        <f ca="1">IF(Tabla1[[#This Row],[ABC]]="C",0,ROUNDUP(VLOOKUP(Tabla1[[#This Row],[ABC]],$F$11:$J$12,MATCH(Z$15,$F$10:$J$10,0),0)*Tabla1[[#This Row],[VENTA POR DÍA]],0))</f>
        <v>341</v>
      </c>
    </row>
    <row r="750" spans="2:26" x14ac:dyDescent="0.2">
      <c r="B750" s="2">
        <v>347982</v>
      </c>
      <c r="C750" s="2" t="s">
        <v>115</v>
      </c>
      <c r="D750" s="2" t="s">
        <v>27</v>
      </c>
      <c r="E750" s="3" t="s">
        <v>6</v>
      </c>
      <c r="F750" s="16">
        <f t="shared" ca="1" si="93"/>
        <v>18</v>
      </c>
      <c r="G750" s="17">
        <f t="shared" ca="1" si="94"/>
        <v>21</v>
      </c>
      <c r="H750" s="36" t="str">
        <f>IFERROR(VLOOKUP(Tabla1[[#This Row],[COD PRODUCTO]],Tabla13[#All],9,0),"C")</f>
        <v>C</v>
      </c>
      <c r="I750" s="11">
        <f t="shared" ca="1" si="97"/>
        <v>905</v>
      </c>
      <c r="J750" s="11">
        <f t="shared" ca="1" si="97"/>
        <v>264</v>
      </c>
      <c r="K750" s="11">
        <f t="shared" ca="1" si="97"/>
        <v>596</v>
      </c>
      <c r="L750" s="11">
        <f t="shared" ca="1" si="97"/>
        <v>607</v>
      </c>
      <c r="M750" s="11">
        <f t="shared" ca="1" si="97"/>
        <v>23</v>
      </c>
      <c r="N750" s="11">
        <f t="shared" ca="1" si="97"/>
        <v>582</v>
      </c>
      <c r="O750" s="11">
        <f t="shared" ca="1" si="97"/>
        <v>966</v>
      </c>
      <c r="P750" s="11">
        <f t="shared" ca="1" si="97"/>
        <v>600</v>
      </c>
      <c r="Q750" s="11">
        <f t="shared" ca="1" si="97"/>
        <v>608</v>
      </c>
      <c r="R750" s="11">
        <f t="shared" ca="1" si="97"/>
        <v>681</v>
      </c>
      <c r="S750" s="11">
        <f t="shared" ca="1" si="97"/>
        <v>747</v>
      </c>
      <c r="T750" s="11">
        <f t="shared" ca="1" si="97"/>
        <v>240</v>
      </c>
      <c r="U750" s="11">
        <f ca="1">IF($B$9=1,AVERAGE(Tabla1[[#This Row],[OCT]:[DIC]]),IF($B$9=2,AVERAGE(Tabla1[[#This Row],[JUL]:[DIC]]),AVERAGE(Tabla1[[#This Row],[ENE]:[DIC]])))</f>
        <v>556</v>
      </c>
      <c r="V750" s="11">
        <f ca="1">+Tabla1[[#This Row],[PROMEDIO VENTA (UNDS)]]/30</f>
        <v>18.533333333333335</v>
      </c>
      <c r="W750" s="11">
        <f ca="1">+Tabla1[[#This Row],[VENTA POR DÍA]]*Tabla1[[#This Row],[LEAD TIME (Días)]]</f>
        <v>389.20000000000005</v>
      </c>
      <c r="X750" s="11" t="str">
        <f>IF(Tabla1[[#This Row],[ABC]]="C","A PEDIDO","STOCK")</f>
        <v>A PEDIDO</v>
      </c>
      <c r="Y750" s="11">
        <f>IF(Tabla1[[#This Row],[ABC]]="C",0,ROUNDUP(VLOOKUP(Tabla1[[#This Row],[ABC]],$F$11:$J$12,MATCH(Y$15,$F$10:$J$10,0),0)*Tabla1[[#This Row],[VENTA POR DÍA]],0))</f>
        <v>0</v>
      </c>
      <c r="Z750" s="11">
        <f>IF(Tabla1[[#This Row],[ABC]]="C",0,ROUNDUP(VLOOKUP(Tabla1[[#This Row],[ABC]],$F$11:$J$12,MATCH(Z$15,$F$10:$J$10,0),0)*Tabla1[[#This Row],[VENTA POR DÍA]],0))</f>
        <v>0</v>
      </c>
    </row>
    <row r="751" spans="2:26" x14ac:dyDescent="0.2">
      <c r="B751" s="2">
        <v>347986</v>
      </c>
      <c r="C751" s="2" t="s">
        <v>116</v>
      </c>
      <c r="D751" s="2" t="s">
        <v>27</v>
      </c>
      <c r="E751" s="3" t="s">
        <v>6</v>
      </c>
      <c r="F751" s="16">
        <f t="shared" ca="1" si="93"/>
        <v>14</v>
      </c>
      <c r="G751" s="17">
        <f t="shared" ca="1" si="94"/>
        <v>5</v>
      </c>
      <c r="H751" s="36" t="str">
        <f>IFERROR(VLOOKUP(Tabla1[[#This Row],[COD PRODUCTO]],Tabla13[#All],9,0),"C")</f>
        <v>A</v>
      </c>
      <c r="I751" s="11">
        <f t="shared" ca="1" si="97"/>
        <v>242</v>
      </c>
      <c r="J751" s="11">
        <f t="shared" ca="1" si="97"/>
        <v>604</v>
      </c>
      <c r="K751" s="11">
        <f t="shared" ca="1" si="97"/>
        <v>917</v>
      </c>
      <c r="L751" s="11">
        <f t="shared" ca="1" si="97"/>
        <v>765</v>
      </c>
      <c r="M751" s="11">
        <f t="shared" ca="1" si="97"/>
        <v>166</v>
      </c>
      <c r="N751" s="11">
        <f t="shared" ca="1" si="97"/>
        <v>-55</v>
      </c>
      <c r="O751" s="11">
        <f t="shared" ca="1" si="97"/>
        <v>974</v>
      </c>
      <c r="P751" s="11">
        <f t="shared" ca="1" si="97"/>
        <v>497</v>
      </c>
      <c r="Q751" s="11">
        <f t="shared" ca="1" si="97"/>
        <v>865</v>
      </c>
      <c r="R751" s="11">
        <f t="shared" ca="1" si="97"/>
        <v>51</v>
      </c>
      <c r="S751" s="11">
        <f t="shared" ca="1" si="97"/>
        <v>55</v>
      </c>
      <c r="T751" s="11">
        <f t="shared" ca="1" si="97"/>
        <v>380</v>
      </c>
      <c r="U751" s="11">
        <f ca="1">IF($B$9=1,AVERAGE(Tabla1[[#This Row],[OCT]:[DIC]]),IF($B$9=2,AVERAGE(Tabla1[[#This Row],[JUL]:[DIC]]),AVERAGE(Tabla1[[#This Row],[ENE]:[DIC]])))</f>
        <v>162</v>
      </c>
      <c r="V751" s="11">
        <f ca="1">+Tabla1[[#This Row],[PROMEDIO VENTA (UNDS)]]/30</f>
        <v>5.4</v>
      </c>
      <c r="W751" s="11">
        <f ca="1">+Tabla1[[#This Row],[VENTA POR DÍA]]*Tabla1[[#This Row],[LEAD TIME (Días)]]</f>
        <v>27</v>
      </c>
      <c r="X751" s="11" t="str">
        <f>IF(Tabla1[[#This Row],[ABC]]="C","A PEDIDO","STOCK")</f>
        <v>STOCK</v>
      </c>
      <c r="Y751" s="11">
        <f ca="1">IF(Tabla1[[#This Row],[ABC]]="C",0,ROUNDUP(VLOOKUP(Tabla1[[#This Row],[ABC]],$F$11:$J$12,MATCH(Y$15,$F$10:$J$10,0),0)*Tabla1[[#This Row],[VENTA POR DÍA]],0))</f>
        <v>17</v>
      </c>
      <c r="Z751" s="11">
        <f ca="1">IF(Tabla1[[#This Row],[ABC]]="C",0,ROUNDUP(VLOOKUP(Tabla1[[#This Row],[ABC]],$F$11:$J$12,MATCH(Z$15,$F$10:$J$10,0),0)*Tabla1[[#This Row],[VENTA POR DÍA]],0))</f>
        <v>158</v>
      </c>
    </row>
    <row r="752" spans="2:26" x14ac:dyDescent="0.2">
      <c r="B752" s="2">
        <v>347996</v>
      </c>
      <c r="C752" s="2" t="s">
        <v>117</v>
      </c>
      <c r="D752" s="2" t="s">
        <v>27</v>
      </c>
      <c r="E752" s="3" t="s">
        <v>6</v>
      </c>
      <c r="F752" s="16">
        <f t="shared" ca="1" si="93"/>
        <v>6</v>
      </c>
      <c r="G752" s="17">
        <f t="shared" ca="1" si="94"/>
        <v>5</v>
      </c>
      <c r="H752" s="36" t="str">
        <f>IFERROR(VLOOKUP(Tabla1[[#This Row],[COD PRODUCTO]],Tabla13[#All],9,0),"C")</f>
        <v>B</v>
      </c>
      <c r="I752" s="11">
        <f t="shared" ca="1" si="97"/>
        <v>734</v>
      </c>
      <c r="J752" s="11">
        <f t="shared" ca="1" si="97"/>
        <v>679</v>
      </c>
      <c r="K752" s="11">
        <f t="shared" ca="1" si="97"/>
        <v>221</v>
      </c>
      <c r="L752" s="11">
        <f t="shared" ca="1" si="97"/>
        <v>287</v>
      </c>
      <c r="M752" s="11">
        <f t="shared" ca="1" si="97"/>
        <v>354</v>
      </c>
      <c r="N752" s="11">
        <f t="shared" ca="1" si="97"/>
        <v>792</v>
      </c>
      <c r="O752" s="11">
        <f t="shared" ca="1" si="97"/>
        <v>529</v>
      </c>
      <c r="P752" s="11">
        <f t="shared" ca="1" si="97"/>
        <v>-46</v>
      </c>
      <c r="Q752" s="11">
        <f t="shared" ca="1" si="97"/>
        <v>580</v>
      </c>
      <c r="R752" s="11">
        <f t="shared" ca="1" si="97"/>
        <v>437</v>
      </c>
      <c r="S752" s="11">
        <f t="shared" ca="1" si="97"/>
        <v>662</v>
      </c>
      <c r="T752" s="11">
        <f t="shared" ca="1" si="97"/>
        <v>182</v>
      </c>
      <c r="U752" s="11">
        <f ca="1">IF($B$9=1,AVERAGE(Tabla1[[#This Row],[OCT]:[DIC]]),IF($B$9=2,AVERAGE(Tabla1[[#This Row],[JUL]:[DIC]]),AVERAGE(Tabla1[[#This Row],[ENE]:[DIC]])))</f>
        <v>427</v>
      </c>
      <c r="V752" s="11">
        <f ca="1">+Tabla1[[#This Row],[PROMEDIO VENTA (UNDS)]]/30</f>
        <v>14.233333333333333</v>
      </c>
      <c r="W752" s="11">
        <f ca="1">+Tabla1[[#This Row],[VENTA POR DÍA]]*Tabla1[[#This Row],[LEAD TIME (Días)]]</f>
        <v>71.166666666666657</v>
      </c>
      <c r="X752" s="11" t="str">
        <f>IF(Tabla1[[#This Row],[ABC]]="C","A PEDIDO","STOCK")</f>
        <v>STOCK</v>
      </c>
      <c r="Y752" s="11">
        <f ca="1">IF(Tabla1[[#This Row],[ABC]]="C",0,ROUNDUP(VLOOKUP(Tabla1[[#This Row],[ABC]],$F$11:$J$12,MATCH(Y$15,$F$10:$J$10,0),0)*Tabla1[[#This Row],[VENTA POR DÍA]],0))</f>
        <v>134</v>
      </c>
      <c r="Z752" s="11">
        <f ca="1">IF(Tabla1[[#This Row],[ABC]]="C",0,ROUNDUP(VLOOKUP(Tabla1[[#This Row],[ABC]],$F$11:$J$12,MATCH(Z$15,$F$10:$J$10,0),0)*Tabla1[[#This Row],[VENTA POR DÍA]],0))</f>
        <v>325</v>
      </c>
    </row>
    <row r="753" spans="2:26" x14ac:dyDescent="0.2">
      <c r="B753" s="2">
        <v>348135</v>
      </c>
      <c r="C753" s="2" t="s">
        <v>123</v>
      </c>
      <c r="D753" s="2" t="s">
        <v>27</v>
      </c>
      <c r="E753" s="3" t="s">
        <v>6</v>
      </c>
      <c r="F753" s="16">
        <f t="shared" ca="1" si="93"/>
        <v>26</v>
      </c>
      <c r="G753" s="17">
        <f t="shared" ca="1" si="94"/>
        <v>12</v>
      </c>
      <c r="H753" s="36" t="str">
        <f>IFERROR(VLOOKUP(Tabla1[[#This Row],[COD PRODUCTO]],Tabla13[#All],9,0),"C")</f>
        <v>C</v>
      </c>
      <c r="I753" s="11">
        <f t="shared" ca="1" si="97"/>
        <v>917</v>
      </c>
      <c r="J753" s="11">
        <f t="shared" ca="1" si="97"/>
        <v>203</v>
      </c>
      <c r="K753" s="11">
        <f t="shared" ca="1" si="97"/>
        <v>-13</v>
      </c>
      <c r="L753" s="11">
        <f t="shared" ca="1" si="97"/>
        <v>790</v>
      </c>
      <c r="M753" s="11">
        <f t="shared" ca="1" si="97"/>
        <v>559</v>
      </c>
      <c r="N753" s="11">
        <f t="shared" ca="1" si="97"/>
        <v>879</v>
      </c>
      <c r="O753" s="11">
        <f t="shared" ca="1" si="97"/>
        <v>151</v>
      </c>
      <c r="P753" s="11">
        <f t="shared" ca="1" si="97"/>
        <v>8</v>
      </c>
      <c r="Q753" s="11">
        <f t="shared" ca="1" si="97"/>
        <v>-61</v>
      </c>
      <c r="R753" s="11">
        <f t="shared" ca="1" si="97"/>
        <v>398</v>
      </c>
      <c r="S753" s="11">
        <f t="shared" ca="1" si="97"/>
        <v>928</v>
      </c>
      <c r="T753" s="11">
        <f t="shared" ca="1" si="97"/>
        <v>-98</v>
      </c>
      <c r="U753" s="11">
        <f ca="1">IF($B$9=1,AVERAGE(Tabla1[[#This Row],[OCT]:[DIC]]),IF($B$9=2,AVERAGE(Tabla1[[#This Row],[JUL]:[DIC]]),AVERAGE(Tabla1[[#This Row],[ENE]:[DIC]])))</f>
        <v>409.33333333333331</v>
      </c>
      <c r="V753" s="11">
        <f ca="1">+Tabla1[[#This Row],[PROMEDIO VENTA (UNDS)]]/30</f>
        <v>13.644444444444444</v>
      </c>
      <c r="W753" s="11">
        <f ca="1">+Tabla1[[#This Row],[VENTA POR DÍA]]*Tabla1[[#This Row],[LEAD TIME (Días)]]</f>
        <v>163.73333333333332</v>
      </c>
      <c r="X753" s="11" t="str">
        <f>IF(Tabla1[[#This Row],[ABC]]="C","A PEDIDO","STOCK")</f>
        <v>A PEDIDO</v>
      </c>
      <c r="Y753" s="11">
        <f>IF(Tabla1[[#This Row],[ABC]]="C",0,ROUNDUP(VLOOKUP(Tabla1[[#This Row],[ABC]],$F$11:$J$12,MATCH(Y$15,$F$10:$J$10,0),0)*Tabla1[[#This Row],[VENTA POR DÍA]],0))</f>
        <v>0</v>
      </c>
      <c r="Z753" s="11">
        <f>IF(Tabla1[[#This Row],[ABC]]="C",0,ROUNDUP(VLOOKUP(Tabla1[[#This Row],[ABC]],$F$11:$J$12,MATCH(Z$15,$F$10:$J$10,0),0)*Tabla1[[#This Row],[VENTA POR DÍA]],0))</f>
        <v>0</v>
      </c>
    </row>
    <row r="754" spans="2:26" x14ac:dyDescent="0.2">
      <c r="B754" s="2">
        <v>348289</v>
      </c>
      <c r="C754" s="2" t="s">
        <v>162</v>
      </c>
      <c r="D754" s="2" t="s">
        <v>27</v>
      </c>
      <c r="E754" s="3" t="s">
        <v>6</v>
      </c>
      <c r="F754" s="16">
        <f t="shared" ca="1" si="93"/>
        <v>14</v>
      </c>
      <c r="G754" s="17">
        <f t="shared" ca="1" si="94"/>
        <v>6</v>
      </c>
      <c r="H754" s="36" t="str">
        <f>IFERROR(VLOOKUP(Tabla1[[#This Row],[COD PRODUCTO]],Tabla13[#All],9,0),"C")</f>
        <v>C</v>
      </c>
      <c r="I754" s="11">
        <f t="shared" ca="1" si="97"/>
        <v>377</v>
      </c>
      <c r="J754" s="11">
        <f t="shared" ca="1" si="97"/>
        <v>587</v>
      </c>
      <c r="K754" s="11">
        <f t="shared" ca="1" si="97"/>
        <v>309</v>
      </c>
      <c r="L754" s="11">
        <f t="shared" ca="1" si="97"/>
        <v>424</v>
      </c>
      <c r="M754" s="11">
        <f t="shared" ca="1" si="97"/>
        <v>95</v>
      </c>
      <c r="N754" s="11">
        <f t="shared" ca="1" si="97"/>
        <v>651</v>
      </c>
      <c r="O754" s="11">
        <f t="shared" ca="1" si="97"/>
        <v>-64</v>
      </c>
      <c r="P754" s="11">
        <f t="shared" ca="1" si="97"/>
        <v>956</v>
      </c>
      <c r="Q754" s="11">
        <f t="shared" ca="1" si="97"/>
        <v>2</v>
      </c>
      <c r="R754" s="11">
        <f t="shared" ca="1" si="97"/>
        <v>0</v>
      </c>
      <c r="S754" s="11">
        <f t="shared" ca="1" si="97"/>
        <v>203</v>
      </c>
      <c r="T754" s="11">
        <f t="shared" ca="1" si="97"/>
        <v>579</v>
      </c>
      <c r="U754" s="11">
        <f ca="1">IF($B$9=1,AVERAGE(Tabla1[[#This Row],[OCT]:[DIC]]),IF($B$9=2,AVERAGE(Tabla1[[#This Row],[JUL]:[DIC]]),AVERAGE(Tabla1[[#This Row],[ENE]:[DIC]])))</f>
        <v>260.66666666666669</v>
      </c>
      <c r="V754" s="11">
        <f ca="1">+Tabla1[[#This Row],[PROMEDIO VENTA (UNDS)]]/30</f>
        <v>8.68888888888889</v>
      </c>
      <c r="W754" s="11">
        <f ca="1">+Tabla1[[#This Row],[VENTA POR DÍA]]*Tabla1[[#This Row],[LEAD TIME (Días)]]</f>
        <v>52.13333333333334</v>
      </c>
      <c r="X754" s="11" t="str">
        <f>IF(Tabla1[[#This Row],[ABC]]="C","A PEDIDO","STOCK")</f>
        <v>A PEDIDO</v>
      </c>
      <c r="Y754" s="11">
        <f>IF(Tabla1[[#This Row],[ABC]]="C",0,ROUNDUP(VLOOKUP(Tabla1[[#This Row],[ABC]],$F$11:$J$12,MATCH(Y$15,$F$10:$J$10,0),0)*Tabla1[[#This Row],[VENTA POR DÍA]],0))</f>
        <v>0</v>
      </c>
      <c r="Z754" s="11">
        <f>IF(Tabla1[[#This Row],[ABC]]="C",0,ROUNDUP(VLOOKUP(Tabla1[[#This Row],[ABC]],$F$11:$J$12,MATCH(Z$15,$F$10:$J$10,0),0)*Tabla1[[#This Row],[VENTA POR DÍA]],0))</f>
        <v>0</v>
      </c>
    </row>
    <row r="755" spans="2:26" x14ac:dyDescent="0.2">
      <c r="B755" s="2">
        <v>347978</v>
      </c>
      <c r="C755" s="2" t="s">
        <v>194</v>
      </c>
      <c r="D755" s="2" t="s">
        <v>27</v>
      </c>
      <c r="E755" s="3" t="s">
        <v>6</v>
      </c>
      <c r="F755" s="16">
        <f t="shared" ca="1" si="93"/>
        <v>23</v>
      </c>
      <c r="G755" s="17">
        <f t="shared" ca="1" si="94"/>
        <v>25</v>
      </c>
      <c r="H755" s="36" t="str">
        <f>IFERROR(VLOOKUP(Tabla1[[#This Row],[COD PRODUCTO]],Tabla13[#All],9,0),"C")</f>
        <v>B</v>
      </c>
      <c r="I755" s="11">
        <f t="shared" ca="1" si="97"/>
        <v>896</v>
      </c>
      <c r="J755" s="11">
        <f t="shared" ca="1" si="97"/>
        <v>798</v>
      </c>
      <c r="K755" s="11">
        <f t="shared" ca="1" si="97"/>
        <v>-76</v>
      </c>
      <c r="L755" s="11">
        <f t="shared" ca="1" si="97"/>
        <v>522</v>
      </c>
      <c r="M755" s="11">
        <f t="shared" ca="1" si="97"/>
        <v>416</v>
      </c>
      <c r="N755" s="11">
        <f t="shared" ca="1" si="97"/>
        <v>687</v>
      </c>
      <c r="O755" s="11">
        <f t="shared" ca="1" si="97"/>
        <v>123</v>
      </c>
      <c r="P755" s="11">
        <f t="shared" ca="1" si="97"/>
        <v>127</v>
      </c>
      <c r="Q755" s="11">
        <f t="shared" ca="1" si="97"/>
        <v>154</v>
      </c>
      <c r="R755" s="11">
        <f t="shared" ca="1" si="97"/>
        <v>-82</v>
      </c>
      <c r="S755" s="11">
        <f t="shared" ca="1" si="97"/>
        <v>54</v>
      </c>
      <c r="T755" s="11">
        <f t="shared" ca="1" si="97"/>
        <v>400</v>
      </c>
      <c r="U755" s="11">
        <f ca="1">IF($B$9=1,AVERAGE(Tabla1[[#This Row],[OCT]:[DIC]]),IF($B$9=2,AVERAGE(Tabla1[[#This Row],[JUL]:[DIC]]),AVERAGE(Tabla1[[#This Row],[ENE]:[DIC]])))</f>
        <v>124</v>
      </c>
      <c r="V755" s="11">
        <f ca="1">+Tabla1[[#This Row],[PROMEDIO VENTA (UNDS)]]/30</f>
        <v>4.1333333333333337</v>
      </c>
      <c r="W755" s="11">
        <f ca="1">+Tabla1[[#This Row],[VENTA POR DÍA]]*Tabla1[[#This Row],[LEAD TIME (Días)]]</f>
        <v>103.33333333333334</v>
      </c>
      <c r="X755" s="11" t="str">
        <f>IF(Tabla1[[#This Row],[ABC]]="C","A PEDIDO","STOCK")</f>
        <v>STOCK</v>
      </c>
      <c r="Y755" s="11">
        <f ca="1">IF(Tabla1[[#This Row],[ABC]]="C",0,ROUNDUP(VLOOKUP(Tabla1[[#This Row],[ABC]],$F$11:$J$12,MATCH(Y$15,$F$10:$J$10,0),0)*Tabla1[[#This Row],[VENTA POR DÍA]],0))</f>
        <v>39</v>
      </c>
      <c r="Z755" s="11">
        <f ca="1">IF(Tabla1[[#This Row],[ABC]]="C",0,ROUNDUP(VLOOKUP(Tabla1[[#This Row],[ABC]],$F$11:$J$12,MATCH(Z$15,$F$10:$J$10,0),0)*Tabla1[[#This Row],[VENTA POR DÍA]],0))</f>
        <v>95</v>
      </c>
    </row>
    <row r="756" spans="2:26" x14ac:dyDescent="0.2">
      <c r="B756" s="2">
        <v>347989</v>
      </c>
      <c r="C756" s="2" t="s">
        <v>195</v>
      </c>
      <c r="D756" s="2" t="s">
        <v>27</v>
      </c>
      <c r="E756" s="3" t="s">
        <v>6</v>
      </c>
      <c r="F756" s="16">
        <f t="shared" ca="1" si="93"/>
        <v>29</v>
      </c>
      <c r="G756" s="17">
        <f t="shared" ca="1" si="94"/>
        <v>5</v>
      </c>
      <c r="H756" s="36" t="str">
        <f>IFERROR(VLOOKUP(Tabla1[[#This Row],[COD PRODUCTO]],Tabla13[#All],9,0),"C")</f>
        <v>C</v>
      </c>
      <c r="I756" s="11">
        <f t="shared" ref="I756:T765" ca="1" si="98">RANDBETWEEN(-100,1000)</f>
        <v>223</v>
      </c>
      <c r="J756" s="11">
        <f t="shared" ca="1" si="98"/>
        <v>659</v>
      </c>
      <c r="K756" s="11">
        <f t="shared" ca="1" si="98"/>
        <v>232</v>
      </c>
      <c r="L756" s="11">
        <f t="shared" ca="1" si="98"/>
        <v>72</v>
      </c>
      <c r="M756" s="11">
        <f t="shared" ca="1" si="98"/>
        <v>818</v>
      </c>
      <c r="N756" s="11">
        <f t="shared" ca="1" si="98"/>
        <v>311</v>
      </c>
      <c r="O756" s="11">
        <f t="shared" ca="1" si="98"/>
        <v>527</v>
      </c>
      <c r="P756" s="11">
        <f t="shared" ca="1" si="98"/>
        <v>905</v>
      </c>
      <c r="Q756" s="11">
        <f t="shared" ca="1" si="98"/>
        <v>934</v>
      </c>
      <c r="R756" s="11">
        <f t="shared" ca="1" si="98"/>
        <v>27</v>
      </c>
      <c r="S756" s="11">
        <f t="shared" ca="1" si="98"/>
        <v>971</v>
      </c>
      <c r="T756" s="11">
        <f t="shared" ca="1" si="98"/>
        <v>161</v>
      </c>
      <c r="U756" s="11">
        <f ca="1">IF($B$9=1,AVERAGE(Tabla1[[#This Row],[OCT]:[DIC]]),IF($B$9=2,AVERAGE(Tabla1[[#This Row],[JUL]:[DIC]]),AVERAGE(Tabla1[[#This Row],[ENE]:[DIC]])))</f>
        <v>386.33333333333331</v>
      </c>
      <c r="V756" s="11">
        <f ca="1">+Tabla1[[#This Row],[PROMEDIO VENTA (UNDS)]]/30</f>
        <v>12.877777777777776</v>
      </c>
      <c r="W756" s="11">
        <f ca="1">+Tabla1[[#This Row],[VENTA POR DÍA]]*Tabla1[[#This Row],[LEAD TIME (Días)]]</f>
        <v>64.388888888888886</v>
      </c>
      <c r="X756" s="11" t="str">
        <f>IF(Tabla1[[#This Row],[ABC]]="C","A PEDIDO","STOCK")</f>
        <v>A PEDIDO</v>
      </c>
      <c r="Y756" s="11">
        <f>IF(Tabla1[[#This Row],[ABC]]="C",0,ROUNDUP(VLOOKUP(Tabla1[[#This Row],[ABC]],$F$11:$J$12,MATCH(Y$15,$F$10:$J$10,0),0)*Tabla1[[#This Row],[VENTA POR DÍA]],0))</f>
        <v>0</v>
      </c>
      <c r="Z756" s="11">
        <f>IF(Tabla1[[#This Row],[ABC]]="C",0,ROUNDUP(VLOOKUP(Tabla1[[#This Row],[ABC]],$F$11:$J$12,MATCH(Z$15,$F$10:$J$10,0),0)*Tabla1[[#This Row],[VENTA POR DÍA]],0))</f>
        <v>0</v>
      </c>
    </row>
    <row r="757" spans="2:26" x14ac:dyDescent="0.2">
      <c r="B757" s="2">
        <v>347993</v>
      </c>
      <c r="C757" s="2" t="s">
        <v>233</v>
      </c>
      <c r="D757" s="2" t="s">
        <v>27</v>
      </c>
      <c r="E757" s="3" t="s">
        <v>6</v>
      </c>
      <c r="F757" s="16">
        <f t="shared" ca="1" si="93"/>
        <v>42</v>
      </c>
      <c r="G757" s="17">
        <f t="shared" ca="1" si="94"/>
        <v>18</v>
      </c>
      <c r="H757" s="36" t="str">
        <f>IFERROR(VLOOKUP(Tabla1[[#This Row],[COD PRODUCTO]],Tabla13[#All],9,0),"C")</f>
        <v>C</v>
      </c>
      <c r="I757" s="11">
        <f t="shared" ca="1" si="98"/>
        <v>816</v>
      </c>
      <c r="J757" s="11">
        <f t="shared" ca="1" si="98"/>
        <v>897</v>
      </c>
      <c r="K757" s="11">
        <f t="shared" ca="1" si="98"/>
        <v>296</v>
      </c>
      <c r="L757" s="11">
        <f t="shared" ca="1" si="98"/>
        <v>229</v>
      </c>
      <c r="M757" s="11">
        <f t="shared" ca="1" si="98"/>
        <v>379</v>
      </c>
      <c r="N757" s="11">
        <f t="shared" ca="1" si="98"/>
        <v>821</v>
      </c>
      <c r="O757" s="11">
        <f t="shared" ca="1" si="98"/>
        <v>630</v>
      </c>
      <c r="P757" s="11">
        <f t="shared" ca="1" si="98"/>
        <v>900</v>
      </c>
      <c r="Q757" s="11">
        <f t="shared" ca="1" si="98"/>
        <v>620</v>
      </c>
      <c r="R757" s="11">
        <f t="shared" ca="1" si="98"/>
        <v>55</v>
      </c>
      <c r="S757" s="11">
        <f t="shared" ca="1" si="98"/>
        <v>455</v>
      </c>
      <c r="T757" s="11">
        <f t="shared" ca="1" si="98"/>
        <v>7</v>
      </c>
      <c r="U757" s="11">
        <f ca="1">IF($B$9=1,AVERAGE(Tabla1[[#This Row],[OCT]:[DIC]]),IF($B$9=2,AVERAGE(Tabla1[[#This Row],[JUL]:[DIC]]),AVERAGE(Tabla1[[#This Row],[ENE]:[DIC]])))</f>
        <v>172.33333333333334</v>
      </c>
      <c r="V757" s="11">
        <f ca="1">+Tabla1[[#This Row],[PROMEDIO VENTA (UNDS)]]/30</f>
        <v>5.7444444444444445</v>
      </c>
      <c r="W757" s="11">
        <f ca="1">+Tabla1[[#This Row],[VENTA POR DÍA]]*Tabla1[[#This Row],[LEAD TIME (Días)]]</f>
        <v>103.4</v>
      </c>
      <c r="X757" s="11" t="str">
        <f>IF(Tabla1[[#This Row],[ABC]]="C","A PEDIDO","STOCK")</f>
        <v>A PEDIDO</v>
      </c>
      <c r="Y757" s="11">
        <f>IF(Tabla1[[#This Row],[ABC]]="C",0,ROUNDUP(VLOOKUP(Tabla1[[#This Row],[ABC]],$F$11:$J$12,MATCH(Y$15,$F$10:$J$10,0),0)*Tabla1[[#This Row],[VENTA POR DÍA]],0))</f>
        <v>0</v>
      </c>
      <c r="Z757" s="11">
        <f>IF(Tabla1[[#This Row],[ABC]]="C",0,ROUNDUP(VLOOKUP(Tabla1[[#This Row],[ABC]],$F$11:$J$12,MATCH(Z$15,$F$10:$J$10,0),0)*Tabla1[[#This Row],[VENTA POR DÍA]],0))</f>
        <v>0</v>
      </c>
    </row>
    <row r="758" spans="2:26" x14ac:dyDescent="0.2">
      <c r="B758" s="2">
        <v>348300</v>
      </c>
      <c r="C758" s="2" t="s">
        <v>55</v>
      </c>
      <c r="D758" s="2" t="s">
        <v>27</v>
      </c>
      <c r="E758" s="3" t="s">
        <v>6</v>
      </c>
      <c r="F758" s="16">
        <f t="shared" ca="1" si="93"/>
        <v>40</v>
      </c>
      <c r="G758" s="17">
        <f t="shared" ca="1" si="94"/>
        <v>23</v>
      </c>
      <c r="H758" s="36" t="str">
        <f>IFERROR(VLOOKUP(Tabla1[[#This Row],[COD PRODUCTO]],Tabla13[#All],9,0),"C")</f>
        <v>B</v>
      </c>
      <c r="I758" s="11">
        <f t="shared" ca="1" si="98"/>
        <v>557</v>
      </c>
      <c r="J758" s="11">
        <f t="shared" ca="1" si="98"/>
        <v>283</v>
      </c>
      <c r="K758" s="11">
        <f t="shared" ca="1" si="98"/>
        <v>89</v>
      </c>
      <c r="L758" s="11">
        <f t="shared" ca="1" si="98"/>
        <v>688</v>
      </c>
      <c r="M758" s="11">
        <f t="shared" ca="1" si="98"/>
        <v>682</v>
      </c>
      <c r="N758" s="11">
        <f t="shared" ca="1" si="98"/>
        <v>54</v>
      </c>
      <c r="O758" s="11">
        <f t="shared" ca="1" si="98"/>
        <v>894</v>
      </c>
      <c r="P758" s="11">
        <f t="shared" ca="1" si="98"/>
        <v>872</v>
      </c>
      <c r="Q758" s="11">
        <f t="shared" ca="1" si="98"/>
        <v>632</v>
      </c>
      <c r="R758" s="11">
        <f t="shared" ca="1" si="98"/>
        <v>928</v>
      </c>
      <c r="S758" s="11">
        <f t="shared" ca="1" si="98"/>
        <v>285</v>
      </c>
      <c r="T758" s="11">
        <f t="shared" ca="1" si="98"/>
        <v>945</v>
      </c>
      <c r="U758" s="11">
        <f ca="1">IF($B$9=1,AVERAGE(Tabla1[[#This Row],[OCT]:[DIC]]),IF($B$9=2,AVERAGE(Tabla1[[#This Row],[JUL]:[DIC]]),AVERAGE(Tabla1[[#This Row],[ENE]:[DIC]])))</f>
        <v>719.33333333333337</v>
      </c>
      <c r="V758" s="11">
        <f ca="1">+Tabla1[[#This Row],[PROMEDIO VENTA (UNDS)]]/30</f>
        <v>23.977777777777778</v>
      </c>
      <c r="W758" s="11">
        <f ca="1">+Tabla1[[#This Row],[VENTA POR DÍA]]*Tabla1[[#This Row],[LEAD TIME (Días)]]</f>
        <v>551.48888888888894</v>
      </c>
      <c r="X758" s="11" t="str">
        <f>IF(Tabla1[[#This Row],[ABC]]="C","A PEDIDO","STOCK")</f>
        <v>STOCK</v>
      </c>
      <c r="Y758" s="11">
        <f ca="1">IF(Tabla1[[#This Row],[ABC]]="C",0,ROUNDUP(VLOOKUP(Tabla1[[#This Row],[ABC]],$F$11:$J$12,MATCH(Y$15,$F$10:$J$10,0),0)*Tabla1[[#This Row],[VENTA POR DÍA]],0))</f>
        <v>225</v>
      </c>
      <c r="Z758" s="11">
        <f ca="1">IF(Tabla1[[#This Row],[ABC]]="C",0,ROUNDUP(VLOOKUP(Tabla1[[#This Row],[ABC]],$F$11:$J$12,MATCH(Z$15,$F$10:$J$10,0),0)*Tabla1[[#This Row],[VENTA POR DÍA]],0))</f>
        <v>547</v>
      </c>
    </row>
    <row r="759" spans="2:26" x14ac:dyDescent="0.2">
      <c r="B759" s="2">
        <v>348340</v>
      </c>
      <c r="C759" s="2" t="s">
        <v>28</v>
      </c>
      <c r="D759" s="2" t="s">
        <v>27</v>
      </c>
      <c r="E759" s="3" t="s">
        <v>6</v>
      </c>
      <c r="F759" s="16">
        <f t="shared" ca="1" si="93"/>
        <v>23</v>
      </c>
      <c r="G759" s="17">
        <f t="shared" ca="1" si="94"/>
        <v>23</v>
      </c>
      <c r="H759" s="36" t="str">
        <f>IFERROR(VLOOKUP(Tabla1[[#This Row],[COD PRODUCTO]],Tabla13[#All],9,0),"C")</f>
        <v>C</v>
      </c>
      <c r="I759" s="11">
        <f t="shared" ca="1" si="98"/>
        <v>951</v>
      </c>
      <c r="J759" s="11">
        <f t="shared" ca="1" si="98"/>
        <v>18</v>
      </c>
      <c r="K759" s="11">
        <f t="shared" ca="1" si="98"/>
        <v>658</v>
      </c>
      <c r="L759" s="11">
        <f t="shared" ca="1" si="98"/>
        <v>800</v>
      </c>
      <c r="M759" s="11">
        <f t="shared" ca="1" si="98"/>
        <v>300</v>
      </c>
      <c r="N759" s="11">
        <f t="shared" ca="1" si="98"/>
        <v>-18</v>
      </c>
      <c r="O759" s="11">
        <f t="shared" ca="1" si="98"/>
        <v>725</v>
      </c>
      <c r="P759" s="11">
        <f t="shared" ca="1" si="98"/>
        <v>575</v>
      </c>
      <c r="Q759" s="11">
        <f t="shared" ca="1" si="98"/>
        <v>182</v>
      </c>
      <c r="R759" s="11">
        <f t="shared" ca="1" si="98"/>
        <v>883</v>
      </c>
      <c r="S759" s="11">
        <f t="shared" ca="1" si="98"/>
        <v>477</v>
      </c>
      <c r="T759" s="11">
        <f t="shared" ca="1" si="98"/>
        <v>872</v>
      </c>
      <c r="U759" s="11">
        <f ca="1">IF($B$9=1,AVERAGE(Tabla1[[#This Row],[OCT]:[DIC]]),IF($B$9=2,AVERAGE(Tabla1[[#This Row],[JUL]:[DIC]]),AVERAGE(Tabla1[[#This Row],[ENE]:[DIC]])))</f>
        <v>744</v>
      </c>
      <c r="V759" s="11">
        <f ca="1">+Tabla1[[#This Row],[PROMEDIO VENTA (UNDS)]]/30</f>
        <v>24.8</v>
      </c>
      <c r="W759" s="11">
        <f ca="1">+Tabla1[[#This Row],[VENTA POR DÍA]]*Tabla1[[#This Row],[LEAD TIME (Días)]]</f>
        <v>570.4</v>
      </c>
      <c r="X759" s="11" t="str">
        <f>IF(Tabla1[[#This Row],[ABC]]="C","A PEDIDO","STOCK")</f>
        <v>A PEDIDO</v>
      </c>
      <c r="Y759" s="11">
        <f>IF(Tabla1[[#This Row],[ABC]]="C",0,ROUNDUP(VLOOKUP(Tabla1[[#This Row],[ABC]],$F$11:$J$12,MATCH(Y$15,$F$10:$J$10,0),0)*Tabla1[[#This Row],[VENTA POR DÍA]],0))</f>
        <v>0</v>
      </c>
      <c r="Z759" s="11">
        <f>IF(Tabla1[[#This Row],[ABC]]="C",0,ROUNDUP(VLOOKUP(Tabla1[[#This Row],[ABC]],$F$11:$J$12,MATCH(Z$15,$F$10:$J$10,0),0)*Tabla1[[#This Row],[VENTA POR DÍA]],0))</f>
        <v>0</v>
      </c>
    </row>
    <row r="760" spans="2:26" x14ac:dyDescent="0.2">
      <c r="B760" s="2">
        <v>347974</v>
      </c>
      <c r="C760" s="2" t="s">
        <v>268</v>
      </c>
      <c r="D760" s="2" t="s">
        <v>27</v>
      </c>
      <c r="E760" s="3" t="s">
        <v>6</v>
      </c>
      <c r="F760" s="16">
        <f t="shared" ca="1" si="93"/>
        <v>49</v>
      </c>
      <c r="G760" s="17">
        <f t="shared" ca="1" si="94"/>
        <v>7</v>
      </c>
      <c r="H760" s="36" t="str">
        <f>IFERROR(VLOOKUP(Tabla1[[#This Row],[COD PRODUCTO]],Tabla13[#All],9,0),"C")</f>
        <v>A</v>
      </c>
      <c r="I760" s="11">
        <f t="shared" ca="1" si="98"/>
        <v>946</v>
      </c>
      <c r="J760" s="11">
        <f t="shared" ca="1" si="98"/>
        <v>361</v>
      </c>
      <c r="K760" s="11">
        <f t="shared" ca="1" si="98"/>
        <v>205</v>
      </c>
      <c r="L760" s="11">
        <f t="shared" ca="1" si="98"/>
        <v>348</v>
      </c>
      <c r="M760" s="11">
        <f t="shared" ca="1" si="98"/>
        <v>282</v>
      </c>
      <c r="N760" s="11">
        <f t="shared" ca="1" si="98"/>
        <v>53</v>
      </c>
      <c r="O760" s="11">
        <f t="shared" ca="1" si="98"/>
        <v>447</v>
      </c>
      <c r="P760" s="11">
        <f t="shared" ca="1" si="98"/>
        <v>494</v>
      </c>
      <c r="Q760" s="11">
        <f t="shared" ca="1" si="98"/>
        <v>391</v>
      </c>
      <c r="R760" s="11">
        <f t="shared" ca="1" si="98"/>
        <v>62</v>
      </c>
      <c r="S760" s="11">
        <f t="shared" ca="1" si="98"/>
        <v>544</v>
      </c>
      <c r="T760" s="11">
        <f t="shared" ca="1" si="98"/>
        <v>864</v>
      </c>
      <c r="U760" s="11">
        <f ca="1">IF($B$9=1,AVERAGE(Tabla1[[#This Row],[OCT]:[DIC]]),IF($B$9=2,AVERAGE(Tabla1[[#This Row],[JUL]:[DIC]]),AVERAGE(Tabla1[[#This Row],[ENE]:[DIC]])))</f>
        <v>490</v>
      </c>
      <c r="V760" s="11">
        <f ca="1">+Tabla1[[#This Row],[PROMEDIO VENTA (UNDS)]]/30</f>
        <v>16.333333333333332</v>
      </c>
      <c r="W760" s="11">
        <f ca="1">+Tabla1[[#This Row],[VENTA POR DÍA]]*Tabla1[[#This Row],[LEAD TIME (Días)]]</f>
        <v>114.33333333333333</v>
      </c>
      <c r="X760" s="11" t="str">
        <f>IF(Tabla1[[#This Row],[ABC]]="C","A PEDIDO","STOCK")</f>
        <v>STOCK</v>
      </c>
      <c r="Y760" s="11">
        <f ca="1">IF(Tabla1[[#This Row],[ABC]]="C",0,ROUNDUP(VLOOKUP(Tabla1[[#This Row],[ABC]],$F$11:$J$12,MATCH(Y$15,$F$10:$J$10,0),0)*Tabla1[[#This Row],[VENTA POR DÍA]],0))</f>
        <v>49</v>
      </c>
      <c r="Z760" s="11">
        <f ca="1">IF(Tabla1[[#This Row],[ABC]]="C",0,ROUNDUP(VLOOKUP(Tabla1[[#This Row],[ABC]],$F$11:$J$12,MATCH(Z$15,$F$10:$J$10,0),0)*Tabla1[[#This Row],[VENTA POR DÍA]],0))</f>
        <v>477</v>
      </c>
    </row>
    <row r="761" spans="2:26" x14ac:dyDescent="0.2">
      <c r="B761" s="2">
        <v>348136</v>
      </c>
      <c r="C761" s="2" t="s">
        <v>123</v>
      </c>
      <c r="D761" s="2" t="s">
        <v>27</v>
      </c>
      <c r="E761" s="3" t="s">
        <v>6</v>
      </c>
      <c r="F761" s="16">
        <f t="shared" ca="1" si="93"/>
        <v>16</v>
      </c>
      <c r="G761" s="17">
        <f t="shared" ca="1" si="94"/>
        <v>12</v>
      </c>
      <c r="H761" s="36" t="str">
        <f>IFERROR(VLOOKUP(Tabla1[[#This Row],[COD PRODUCTO]],Tabla13[#All],9,0),"C")</f>
        <v>A</v>
      </c>
      <c r="I761" s="11">
        <f t="shared" ca="1" si="98"/>
        <v>373</v>
      </c>
      <c r="J761" s="11">
        <f t="shared" ca="1" si="98"/>
        <v>400</v>
      </c>
      <c r="K761" s="11">
        <f t="shared" ca="1" si="98"/>
        <v>963</v>
      </c>
      <c r="L761" s="11">
        <f t="shared" ca="1" si="98"/>
        <v>124</v>
      </c>
      <c r="M761" s="11">
        <f t="shared" ca="1" si="98"/>
        <v>-46</v>
      </c>
      <c r="N761" s="11">
        <f t="shared" ca="1" si="98"/>
        <v>928</v>
      </c>
      <c r="O761" s="11">
        <f t="shared" ca="1" si="98"/>
        <v>242</v>
      </c>
      <c r="P761" s="11">
        <f t="shared" ca="1" si="98"/>
        <v>547</v>
      </c>
      <c r="Q761" s="11">
        <f t="shared" ca="1" si="98"/>
        <v>126</v>
      </c>
      <c r="R761" s="11">
        <f t="shared" ca="1" si="98"/>
        <v>-24</v>
      </c>
      <c r="S761" s="11">
        <f t="shared" ca="1" si="98"/>
        <v>198</v>
      </c>
      <c r="T761" s="11">
        <f t="shared" ca="1" si="98"/>
        <v>311</v>
      </c>
      <c r="U761" s="11">
        <f ca="1">IF($B$9=1,AVERAGE(Tabla1[[#This Row],[OCT]:[DIC]]),IF($B$9=2,AVERAGE(Tabla1[[#This Row],[JUL]:[DIC]]),AVERAGE(Tabla1[[#This Row],[ENE]:[DIC]])))</f>
        <v>161.66666666666666</v>
      </c>
      <c r="V761" s="11">
        <f ca="1">+Tabla1[[#This Row],[PROMEDIO VENTA (UNDS)]]/30</f>
        <v>5.3888888888888884</v>
      </c>
      <c r="W761" s="11">
        <f ca="1">+Tabla1[[#This Row],[VENTA POR DÍA]]*Tabla1[[#This Row],[LEAD TIME (Días)]]</f>
        <v>64.666666666666657</v>
      </c>
      <c r="X761" s="11" t="str">
        <f>IF(Tabla1[[#This Row],[ABC]]="C","A PEDIDO","STOCK")</f>
        <v>STOCK</v>
      </c>
      <c r="Y761" s="11">
        <f ca="1">IF(Tabla1[[#This Row],[ABC]]="C",0,ROUNDUP(VLOOKUP(Tabla1[[#This Row],[ABC]],$F$11:$J$12,MATCH(Y$15,$F$10:$J$10,0),0)*Tabla1[[#This Row],[VENTA POR DÍA]],0))</f>
        <v>17</v>
      </c>
      <c r="Z761" s="11">
        <f ca="1">IF(Tabla1[[#This Row],[ABC]]="C",0,ROUNDUP(VLOOKUP(Tabla1[[#This Row],[ABC]],$F$11:$J$12,MATCH(Z$15,$F$10:$J$10,0),0)*Tabla1[[#This Row],[VENTA POR DÍA]],0))</f>
        <v>158</v>
      </c>
    </row>
    <row r="762" spans="2:26" x14ac:dyDescent="0.2">
      <c r="B762" s="2">
        <v>348301</v>
      </c>
      <c r="C762" s="2" t="s">
        <v>306</v>
      </c>
      <c r="D762" s="2" t="s">
        <v>27</v>
      </c>
      <c r="E762" s="3" t="s">
        <v>6</v>
      </c>
      <c r="F762" s="16">
        <f t="shared" ca="1" si="93"/>
        <v>16</v>
      </c>
      <c r="G762" s="17">
        <f t="shared" ca="1" si="94"/>
        <v>8</v>
      </c>
      <c r="H762" s="36" t="str">
        <f>IFERROR(VLOOKUP(Tabla1[[#This Row],[COD PRODUCTO]],Tabla13[#All],9,0),"C")</f>
        <v>C</v>
      </c>
      <c r="I762" s="11">
        <f t="shared" ca="1" si="98"/>
        <v>729</v>
      </c>
      <c r="J762" s="11">
        <f t="shared" ca="1" si="98"/>
        <v>732</v>
      </c>
      <c r="K762" s="11">
        <f t="shared" ca="1" si="98"/>
        <v>540</v>
      </c>
      <c r="L762" s="11">
        <f t="shared" ca="1" si="98"/>
        <v>235</v>
      </c>
      <c r="M762" s="11">
        <f t="shared" ca="1" si="98"/>
        <v>806</v>
      </c>
      <c r="N762" s="11">
        <f t="shared" ca="1" si="98"/>
        <v>365</v>
      </c>
      <c r="O762" s="11">
        <f t="shared" ca="1" si="98"/>
        <v>236</v>
      </c>
      <c r="P762" s="11">
        <f t="shared" ca="1" si="98"/>
        <v>501</v>
      </c>
      <c r="Q762" s="11">
        <f t="shared" ca="1" si="98"/>
        <v>113</v>
      </c>
      <c r="R762" s="11">
        <f t="shared" ca="1" si="98"/>
        <v>-91</v>
      </c>
      <c r="S762" s="11">
        <f t="shared" ca="1" si="98"/>
        <v>540</v>
      </c>
      <c r="T762" s="11">
        <f t="shared" ca="1" si="98"/>
        <v>449</v>
      </c>
      <c r="U762" s="11">
        <f ca="1">IF($B$9=1,AVERAGE(Tabla1[[#This Row],[OCT]:[DIC]]),IF($B$9=2,AVERAGE(Tabla1[[#This Row],[JUL]:[DIC]]),AVERAGE(Tabla1[[#This Row],[ENE]:[DIC]])))</f>
        <v>299.33333333333331</v>
      </c>
      <c r="V762" s="11">
        <f ca="1">+Tabla1[[#This Row],[PROMEDIO VENTA (UNDS)]]/30</f>
        <v>9.9777777777777779</v>
      </c>
      <c r="W762" s="11">
        <f ca="1">+Tabla1[[#This Row],[VENTA POR DÍA]]*Tabla1[[#This Row],[LEAD TIME (Días)]]</f>
        <v>79.822222222222223</v>
      </c>
      <c r="X762" s="11" t="str">
        <f>IF(Tabla1[[#This Row],[ABC]]="C","A PEDIDO","STOCK")</f>
        <v>A PEDIDO</v>
      </c>
      <c r="Y762" s="11">
        <f>IF(Tabla1[[#This Row],[ABC]]="C",0,ROUNDUP(VLOOKUP(Tabla1[[#This Row],[ABC]],$F$11:$J$12,MATCH(Y$15,$F$10:$J$10,0),0)*Tabla1[[#This Row],[VENTA POR DÍA]],0))</f>
        <v>0</v>
      </c>
      <c r="Z762" s="11">
        <f>IF(Tabla1[[#This Row],[ABC]]="C",0,ROUNDUP(VLOOKUP(Tabla1[[#This Row],[ABC]],$F$11:$J$12,MATCH(Z$15,$F$10:$J$10,0),0)*Tabla1[[#This Row],[VENTA POR DÍA]],0))</f>
        <v>0</v>
      </c>
    </row>
    <row r="763" spans="2:26" x14ac:dyDescent="0.2">
      <c r="B763" s="2">
        <v>348292</v>
      </c>
      <c r="C763" s="2" t="s">
        <v>320</v>
      </c>
      <c r="D763" s="2" t="s">
        <v>27</v>
      </c>
      <c r="E763" s="3" t="s">
        <v>6</v>
      </c>
      <c r="F763" s="16">
        <f t="shared" ca="1" si="93"/>
        <v>38</v>
      </c>
      <c r="G763" s="17">
        <f t="shared" ca="1" si="94"/>
        <v>15</v>
      </c>
      <c r="H763" s="36" t="str">
        <f>IFERROR(VLOOKUP(Tabla1[[#This Row],[COD PRODUCTO]],Tabla13[#All],9,0),"C")</f>
        <v>B</v>
      </c>
      <c r="I763" s="11">
        <f t="shared" ca="1" si="98"/>
        <v>648</v>
      </c>
      <c r="J763" s="11">
        <f t="shared" ca="1" si="98"/>
        <v>282</v>
      </c>
      <c r="K763" s="11">
        <f t="shared" ca="1" si="98"/>
        <v>794</v>
      </c>
      <c r="L763" s="11">
        <f t="shared" ca="1" si="98"/>
        <v>624</v>
      </c>
      <c r="M763" s="11">
        <f t="shared" ca="1" si="98"/>
        <v>163</v>
      </c>
      <c r="N763" s="11">
        <f t="shared" ca="1" si="98"/>
        <v>136</v>
      </c>
      <c r="O763" s="11">
        <f t="shared" ca="1" si="98"/>
        <v>958</v>
      </c>
      <c r="P763" s="11">
        <f t="shared" ca="1" si="98"/>
        <v>664</v>
      </c>
      <c r="Q763" s="11">
        <f t="shared" ca="1" si="98"/>
        <v>-34</v>
      </c>
      <c r="R763" s="11">
        <f t="shared" ca="1" si="98"/>
        <v>74</v>
      </c>
      <c r="S763" s="11">
        <f t="shared" ca="1" si="98"/>
        <v>865</v>
      </c>
      <c r="T763" s="11">
        <f t="shared" ca="1" si="98"/>
        <v>586</v>
      </c>
      <c r="U763" s="11">
        <f ca="1">IF($B$9=1,AVERAGE(Tabla1[[#This Row],[OCT]:[DIC]]),IF($B$9=2,AVERAGE(Tabla1[[#This Row],[JUL]:[DIC]]),AVERAGE(Tabla1[[#This Row],[ENE]:[DIC]])))</f>
        <v>508.33333333333331</v>
      </c>
      <c r="V763" s="11">
        <f ca="1">+Tabla1[[#This Row],[PROMEDIO VENTA (UNDS)]]/30</f>
        <v>16.944444444444443</v>
      </c>
      <c r="W763" s="11">
        <f ca="1">+Tabla1[[#This Row],[VENTA POR DÍA]]*Tabla1[[#This Row],[LEAD TIME (Días)]]</f>
        <v>254.16666666666663</v>
      </c>
      <c r="X763" s="11" t="str">
        <f>IF(Tabla1[[#This Row],[ABC]]="C","A PEDIDO","STOCK")</f>
        <v>STOCK</v>
      </c>
      <c r="Y763" s="11">
        <f ca="1">IF(Tabla1[[#This Row],[ABC]]="C",0,ROUNDUP(VLOOKUP(Tabla1[[#This Row],[ABC]],$F$11:$J$12,MATCH(Y$15,$F$10:$J$10,0),0)*Tabla1[[#This Row],[VENTA POR DÍA]],0))</f>
        <v>159</v>
      </c>
      <c r="Z763" s="11">
        <f ca="1">IF(Tabla1[[#This Row],[ABC]]="C",0,ROUNDUP(VLOOKUP(Tabla1[[#This Row],[ABC]],$F$11:$J$12,MATCH(Z$15,$F$10:$J$10,0),0)*Tabla1[[#This Row],[VENTA POR DÍA]],0))</f>
        <v>386</v>
      </c>
    </row>
    <row r="764" spans="2:26" x14ac:dyDescent="0.2">
      <c r="B764" s="2">
        <v>348297</v>
      </c>
      <c r="C764" s="2" t="s">
        <v>55</v>
      </c>
      <c r="D764" s="2" t="s">
        <v>27</v>
      </c>
      <c r="E764" s="3" t="s">
        <v>6</v>
      </c>
      <c r="F764" s="16">
        <f t="shared" ca="1" si="93"/>
        <v>15</v>
      </c>
      <c r="G764" s="17">
        <f t="shared" ca="1" si="94"/>
        <v>13</v>
      </c>
      <c r="H764" s="36" t="str">
        <f>IFERROR(VLOOKUP(Tabla1[[#This Row],[COD PRODUCTO]],Tabla13[#All],9,0),"C")</f>
        <v>B</v>
      </c>
      <c r="I764" s="11">
        <f t="shared" ca="1" si="98"/>
        <v>-32</v>
      </c>
      <c r="J764" s="11">
        <f t="shared" ca="1" si="98"/>
        <v>39</v>
      </c>
      <c r="K764" s="11">
        <f t="shared" ca="1" si="98"/>
        <v>536</v>
      </c>
      <c r="L764" s="11">
        <f t="shared" ca="1" si="98"/>
        <v>-7</v>
      </c>
      <c r="M764" s="11">
        <f t="shared" ca="1" si="98"/>
        <v>470</v>
      </c>
      <c r="N764" s="11">
        <f t="shared" ca="1" si="98"/>
        <v>415</v>
      </c>
      <c r="O764" s="11">
        <f t="shared" ca="1" si="98"/>
        <v>753</v>
      </c>
      <c r="P764" s="11">
        <f t="shared" ca="1" si="98"/>
        <v>785</v>
      </c>
      <c r="Q764" s="11">
        <f t="shared" ca="1" si="98"/>
        <v>-31</v>
      </c>
      <c r="R764" s="11">
        <f t="shared" ca="1" si="98"/>
        <v>122</v>
      </c>
      <c r="S764" s="11">
        <f t="shared" ca="1" si="98"/>
        <v>345</v>
      </c>
      <c r="T764" s="11">
        <f t="shared" ca="1" si="98"/>
        <v>482</v>
      </c>
      <c r="U764" s="11">
        <f ca="1">IF($B$9=1,AVERAGE(Tabla1[[#This Row],[OCT]:[DIC]]),IF($B$9=2,AVERAGE(Tabla1[[#This Row],[JUL]:[DIC]]),AVERAGE(Tabla1[[#This Row],[ENE]:[DIC]])))</f>
        <v>316.33333333333331</v>
      </c>
      <c r="V764" s="11">
        <f ca="1">+Tabla1[[#This Row],[PROMEDIO VENTA (UNDS)]]/30</f>
        <v>10.544444444444444</v>
      </c>
      <c r="W764" s="11">
        <f ca="1">+Tabla1[[#This Row],[VENTA POR DÍA]]*Tabla1[[#This Row],[LEAD TIME (Días)]]</f>
        <v>137.07777777777778</v>
      </c>
      <c r="X764" s="11" t="str">
        <f>IF(Tabla1[[#This Row],[ABC]]="C","A PEDIDO","STOCK")</f>
        <v>STOCK</v>
      </c>
      <c r="Y764" s="11">
        <f ca="1">IF(Tabla1[[#This Row],[ABC]]="C",0,ROUNDUP(VLOOKUP(Tabla1[[#This Row],[ABC]],$F$11:$J$12,MATCH(Y$15,$F$10:$J$10,0),0)*Tabla1[[#This Row],[VENTA POR DÍA]],0))</f>
        <v>99</v>
      </c>
      <c r="Z764" s="11">
        <f ca="1">IF(Tabla1[[#This Row],[ABC]]="C",0,ROUNDUP(VLOOKUP(Tabla1[[#This Row],[ABC]],$F$11:$J$12,MATCH(Z$15,$F$10:$J$10,0),0)*Tabla1[[#This Row],[VENTA POR DÍA]],0))</f>
        <v>241</v>
      </c>
    </row>
    <row r="765" spans="2:26" x14ac:dyDescent="0.2">
      <c r="B765" s="2">
        <v>348305</v>
      </c>
      <c r="C765" s="2" t="s">
        <v>336</v>
      </c>
      <c r="D765" s="2" t="s">
        <v>27</v>
      </c>
      <c r="E765" s="3" t="s">
        <v>6</v>
      </c>
      <c r="F765" s="16">
        <f t="shared" ca="1" si="93"/>
        <v>22</v>
      </c>
      <c r="G765" s="17">
        <f t="shared" ca="1" si="94"/>
        <v>18</v>
      </c>
      <c r="H765" s="36" t="str">
        <f>IFERROR(VLOOKUP(Tabla1[[#This Row],[COD PRODUCTO]],Tabla13[#All],9,0),"C")</f>
        <v>B</v>
      </c>
      <c r="I765" s="11">
        <f t="shared" ca="1" si="98"/>
        <v>523</v>
      </c>
      <c r="J765" s="11">
        <f t="shared" ca="1" si="98"/>
        <v>490</v>
      </c>
      <c r="K765" s="11">
        <f t="shared" ca="1" si="98"/>
        <v>204</v>
      </c>
      <c r="L765" s="11">
        <f t="shared" ca="1" si="98"/>
        <v>903</v>
      </c>
      <c r="M765" s="11">
        <f t="shared" ca="1" si="98"/>
        <v>-58</v>
      </c>
      <c r="N765" s="11">
        <f t="shared" ca="1" si="98"/>
        <v>916</v>
      </c>
      <c r="O765" s="11">
        <f t="shared" ca="1" si="98"/>
        <v>89</v>
      </c>
      <c r="P765" s="11">
        <f t="shared" ca="1" si="98"/>
        <v>279</v>
      </c>
      <c r="Q765" s="11">
        <f t="shared" ca="1" si="98"/>
        <v>605</v>
      </c>
      <c r="R765" s="11">
        <f t="shared" ca="1" si="98"/>
        <v>279</v>
      </c>
      <c r="S765" s="11">
        <f t="shared" ca="1" si="98"/>
        <v>158</v>
      </c>
      <c r="T765" s="11">
        <f t="shared" ca="1" si="98"/>
        <v>554</v>
      </c>
      <c r="U765" s="11">
        <f ca="1">IF($B$9=1,AVERAGE(Tabla1[[#This Row],[OCT]:[DIC]]),IF($B$9=2,AVERAGE(Tabla1[[#This Row],[JUL]:[DIC]]),AVERAGE(Tabla1[[#This Row],[ENE]:[DIC]])))</f>
        <v>330.33333333333331</v>
      </c>
      <c r="V765" s="11">
        <f ca="1">+Tabla1[[#This Row],[PROMEDIO VENTA (UNDS)]]/30</f>
        <v>11.011111111111111</v>
      </c>
      <c r="W765" s="11">
        <f ca="1">+Tabla1[[#This Row],[VENTA POR DÍA]]*Tabla1[[#This Row],[LEAD TIME (Días)]]</f>
        <v>198.2</v>
      </c>
      <c r="X765" s="11" t="str">
        <f>IF(Tabla1[[#This Row],[ABC]]="C","A PEDIDO","STOCK")</f>
        <v>STOCK</v>
      </c>
      <c r="Y765" s="11">
        <f ca="1">IF(Tabla1[[#This Row],[ABC]]="C",0,ROUNDUP(VLOOKUP(Tabla1[[#This Row],[ABC]],$F$11:$J$12,MATCH(Y$15,$F$10:$J$10,0),0)*Tabla1[[#This Row],[VENTA POR DÍA]],0))</f>
        <v>104</v>
      </c>
      <c r="Z765" s="11">
        <f ca="1">IF(Tabla1[[#This Row],[ABC]]="C",0,ROUNDUP(VLOOKUP(Tabla1[[#This Row],[ABC]],$F$11:$J$12,MATCH(Z$15,$F$10:$J$10,0),0)*Tabla1[[#This Row],[VENTA POR DÍA]],0))</f>
        <v>251</v>
      </c>
    </row>
    <row r="766" spans="2:26" x14ac:dyDescent="0.2">
      <c r="B766" s="2">
        <v>348298</v>
      </c>
      <c r="C766" s="2" t="s">
        <v>55</v>
      </c>
      <c r="D766" s="2" t="s">
        <v>27</v>
      </c>
      <c r="E766" s="3" t="s">
        <v>6</v>
      </c>
      <c r="F766" s="16">
        <f t="shared" ca="1" si="93"/>
        <v>14</v>
      </c>
      <c r="G766" s="17">
        <f t="shared" ca="1" si="94"/>
        <v>30</v>
      </c>
      <c r="H766" s="36" t="str">
        <f>IFERROR(VLOOKUP(Tabla1[[#This Row],[COD PRODUCTO]],Tabla13[#All],9,0),"C")</f>
        <v>C</v>
      </c>
      <c r="I766" s="11">
        <f t="shared" ref="I766:T775" ca="1" si="99">RANDBETWEEN(-100,1000)</f>
        <v>507</v>
      </c>
      <c r="J766" s="11">
        <f t="shared" ca="1" si="99"/>
        <v>111</v>
      </c>
      <c r="K766" s="11">
        <f t="shared" ca="1" si="99"/>
        <v>99</v>
      </c>
      <c r="L766" s="11">
        <f t="shared" ca="1" si="99"/>
        <v>98</v>
      </c>
      <c r="M766" s="11">
        <f t="shared" ca="1" si="99"/>
        <v>903</v>
      </c>
      <c r="N766" s="11">
        <f t="shared" ca="1" si="99"/>
        <v>399</v>
      </c>
      <c r="O766" s="11">
        <f t="shared" ca="1" si="99"/>
        <v>38</v>
      </c>
      <c r="P766" s="11">
        <f t="shared" ca="1" si="99"/>
        <v>996</v>
      </c>
      <c r="Q766" s="11">
        <f t="shared" ca="1" si="99"/>
        <v>441</v>
      </c>
      <c r="R766" s="11">
        <f t="shared" ca="1" si="99"/>
        <v>357</v>
      </c>
      <c r="S766" s="11">
        <f t="shared" ca="1" si="99"/>
        <v>-3</v>
      </c>
      <c r="T766" s="11">
        <f t="shared" ca="1" si="99"/>
        <v>285</v>
      </c>
      <c r="U766" s="11">
        <f ca="1">IF($B$9=1,AVERAGE(Tabla1[[#This Row],[OCT]:[DIC]]),IF($B$9=2,AVERAGE(Tabla1[[#This Row],[JUL]:[DIC]]),AVERAGE(Tabla1[[#This Row],[ENE]:[DIC]])))</f>
        <v>213</v>
      </c>
      <c r="V766" s="11">
        <f ca="1">+Tabla1[[#This Row],[PROMEDIO VENTA (UNDS)]]/30</f>
        <v>7.1</v>
      </c>
      <c r="W766" s="11">
        <f ca="1">+Tabla1[[#This Row],[VENTA POR DÍA]]*Tabla1[[#This Row],[LEAD TIME (Días)]]</f>
        <v>213</v>
      </c>
      <c r="X766" s="11" t="str">
        <f>IF(Tabla1[[#This Row],[ABC]]="C","A PEDIDO","STOCK")</f>
        <v>A PEDIDO</v>
      </c>
      <c r="Y766" s="11">
        <f>IF(Tabla1[[#This Row],[ABC]]="C",0,ROUNDUP(VLOOKUP(Tabla1[[#This Row],[ABC]],$F$11:$J$12,MATCH(Y$15,$F$10:$J$10,0),0)*Tabla1[[#This Row],[VENTA POR DÍA]],0))</f>
        <v>0</v>
      </c>
      <c r="Z766" s="11">
        <f>IF(Tabla1[[#This Row],[ABC]]="C",0,ROUNDUP(VLOOKUP(Tabla1[[#This Row],[ABC]],$F$11:$J$12,MATCH(Z$15,$F$10:$J$10,0),0)*Tabla1[[#This Row],[VENTA POR DÍA]],0))</f>
        <v>0</v>
      </c>
    </row>
    <row r="767" spans="2:26" x14ac:dyDescent="0.2">
      <c r="B767" s="2">
        <v>348304</v>
      </c>
      <c r="C767" s="2" t="s">
        <v>336</v>
      </c>
      <c r="D767" s="2" t="s">
        <v>27</v>
      </c>
      <c r="E767" s="3" t="s">
        <v>6</v>
      </c>
      <c r="F767" s="16">
        <f t="shared" ca="1" si="93"/>
        <v>43</v>
      </c>
      <c r="G767" s="17">
        <f t="shared" ca="1" si="94"/>
        <v>19</v>
      </c>
      <c r="H767" s="36" t="str">
        <f>IFERROR(VLOOKUP(Tabla1[[#This Row],[COD PRODUCTO]],Tabla13[#All],9,0),"C")</f>
        <v>A</v>
      </c>
      <c r="I767" s="11">
        <f t="shared" ca="1" si="99"/>
        <v>392</v>
      </c>
      <c r="J767" s="11">
        <f t="shared" ca="1" si="99"/>
        <v>286</v>
      </c>
      <c r="K767" s="11">
        <f t="shared" ca="1" si="99"/>
        <v>446</v>
      </c>
      <c r="L767" s="11">
        <f t="shared" ca="1" si="99"/>
        <v>241</v>
      </c>
      <c r="M767" s="11">
        <f t="shared" ca="1" si="99"/>
        <v>459</v>
      </c>
      <c r="N767" s="11">
        <f t="shared" ca="1" si="99"/>
        <v>860</v>
      </c>
      <c r="O767" s="11">
        <f t="shared" ca="1" si="99"/>
        <v>497</v>
      </c>
      <c r="P767" s="11">
        <f t="shared" ca="1" si="99"/>
        <v>547</v>
      </c>
      <c r="Q767" s="11">
        <f t="shared" ca="1" si="99"/>
        <v>381</v>
      </c>
      <c r="R767" s="11">
        <f t="shared" ca="1" si="99"/>
        <v>195</v>
      </c>
      <c r="S767" s="11">
        <f t="shared" ca="1" si="99"/>
        <v>573</v>
      </c>
      <c r="T767" s="11">
        <f t="shared" ca="1" si="99"/>
        <v>506</v>
      </c>
      <c r="U767" s="11">
        <f ca="1">IF($B$9=1,AVERAGE(Tabla1[[#This Row],[OCT]:[DIC]]),IF($B$9=2,AVERAGE(Tabla1[[#This Row],[JUL]:[DIC]]),AVERAGE(Tabla1[[#This Row],[ENE]:[DIC]])))</f>
        <v>424.66666666666669</v>
      </c>
      <c r="V767" s="11">
        <f ca="1">+Tabla1[[#This Row],[PROMEDIO VENTA (UNDS)]]/30</f>
        <v>14.155555555555557</v>
      </c>
      <c r="W767" s="11">
        <f ca="1">+Tabla1[[#This Row],[VENTA POR DÍA]]*Tabla1[[#This Row],[LEAD TIME (Días)]]</f>
        <v>268.95555555555558</v>
      </c>
      <c r="X767" s="11" t="str">
        <f>IF(Tabla1[[#This Row],[ABC]]="C","A PEDIDO","STOCK")</f>
        <v>STOCK</v>
      </c>
      <c r="Y767" s="11">
        <f ca="1">IF(Tabla1[[#This Row],[ABC]]="C",0,ROUNDUP(VLOOKUP(Tabla1[[#This Row],[ABC]],$F$11:$J$12,MATCH(Y$15,$F$10:$J$10,0),0)*Tabla1[[#This Row],[VENTA POR DÍA]],0))</f>
        <v>43</v>
      </c>
      <c r="Z767" s="11">
        <f ca="1">IF(Tabla1[[#This Row],[ABC]]="C",0,ROUNDUP(VLOOKUP(Tabla1[[#This Row],[ABC]],$F$11:$J$12,MATCH(Z$15,$F$10:$J$10,0),0)*Tabla1[[#This Row],[VENTA POR DÍA]],0))</f>
        <v>413</v>
      </c>
    </row>
    <row r="768" spans="2:26" x14ac:dyDescent="0.2">
      <c r="B768" s="2">
        <v>347995</v>
      </c>
      <c r="C768" s="2" t="s">
        <v>117</v>
      </c>
      <c r="D768" s="2" t="s">
        <v>27</v>
      </c>
      <c r="E768" s="3" t="s">
        <v>6</v>
      </c>
      <c r="F768" s="16">
        <f t="shared" ca="1" si="93"/>
        <v>35</v>
      </c>
      <c r="G768" s="17">
        <f t="shared" ca="1" si="94"/>
        <v>26</v>
      </c>
      <c r="H768" s="36" t="str">
        <f>IFERROR(VLOOKUP(Tabla1[[#This Row],[COD PRODUCTO]],Tabla13[#All],9,0),"C")</f>
        <v>A</v>
      </c>
      <c r="I768" s="11">
        <f t="shared" ca="1" si="99"/>
        <v>707</v>
      </c>
      <c r="J768" s="11">
        <f t="shared" ca="1" si="99"/>
        <v>22</v>
      </c>
      <c r="K768" s="11">
        <f t="shared" ca="1" si="99"/>
        <v>437</v>
      </c>
      <c r="L768" s="11">
        <f t="shared" ca="1" si="99"/>
        <v>552</v>
      </c>
      <c r="M768" s="11">
        <f t="shared" ca="1" si="99"/>
        <v>270</v>
      </c>
      <c r="N768" s="11">
        <f t="shared" ca="1" si="99"/>
        <v>-31</v>
      </c>
      <c r="O768" s="11">
        <f t="shared" ca="1" si="99"/>
        <v>-18</v>
      </c>
      <c r="P768" s="11">
        <f t="shared" ca="1" si="99"/>
        <v>841</v>
      </c>
      <c r="Q768" s="11">
        <f t="shared" ca="1" si="99"/>
        <v>121</v>
      </c>
      <c r="R768" s="11">
        <f t="shared" ca="1" si="99"/>
        <v>125</v>
      </c>
      <c r="S768" s="11">
        <f t="shared" ca="1" si="99"/>
        <v>-73</v>
      </c>
      <c r="T768" s="11">
        <f t="shared" ca="1" si="99"/>
        <v>613</v>
      </c>
      <c r="U768" s="11">
        <f ca="1">IF($B$9=1,AVERAGE(Tabla1[[#This Row],[OCT]:[DIC]]),IF($B$9=2,AVERAGE(Tabla1[[#This Row],[JUL]:[DIC]]),AVERAGE(Tabla1[[#This Row],[ENE]:[DIC]])))</f>
        <v>221.66666666666666</v>
      </c>
      <c r="V768" s="11">
        <f ca="1">+Tabla1[[#This Row],[PROMEDIO VENTA (UNDS)]]/30</f>
        <v>7.3888888888888884</v>
      </c>
      <c r="W768" s="11">
        <f ca="1">+Tabla1[[#This Row],[VENTA POR DÍA]]*Tabla1[[#This Row],[LEAD TIME (Días)]]</f>
        <v>192.11111111111109</v>
      </c>
      <c r="X768" s="11" t="str">
        <f>IF(Tabla1[[#This Row],[ABC]]="C","A PEDIDO","STOCK")</f>
        <v>STOCK</v>
      </c>
      <c r="Y768" s="11">
        <f ca="1">IF(Tabla1[[#This Row],[ABC]]="C",0,ROUNDUP(VLOOKUP(Tabla1[[#This Row],[ABC]],$F$11:$J$12,MATCH(Y$15,$F$10:$J$10,0),0)*Tabla1[[#This Row],[VENTA POR DÍA]],0))</f>
        <v>22</v>
      </c>
      <c r="Z768" s="11">
        <f ca="1">IF(Tabla1[[#This Row],[ABC]]="C",0,ROUNDUP(VLOOKUP(Tabla1[[#This Row],[ABC]],$F$11:$J$12,MATCH(Z$15,$F$10:$J$10,0),0)*Tabla1[[#This Row],[VENTA POR DÍA]],0))</f>
        <v>216</v>
      </c>
    </row>
    <row r="769" spans="2:26" x14ac:dyDescent="0.2">
      <c r="B769" s="2">
        <v>347981</v>
      </c>
      <c r="C769" s="2" t="s">
        <v>115</v>
      </c>
      <c r="D769" s="2" t="s">
        <v>27</v>
      </c>
      <c r="E769" s="3" t="s">
        <v>6</v>
      </c>
      <c r="F769" s="16">
        <f t="shared" ca="1" si="93"/>
        <v>37</v>
      </c>
      <c r="G769" s="17">
        <f t="shared" ca="1" si="94"/>
        <v>16</v>
      </c>
      <c r="H769" s="36" t="str">
        <f>IFERROR(VLOOKUP(Tabla1[[#This Row],[COD PRODUCTO]],Tabla13[#All],9,0),"C")</f>
        <v>C</v>
      </c>
      <c r="I769" s="11">
        <f t="shared" ca="1" si="99"/>
        <v>554</v>
      </c>
      <c r="J769" s="11">
        <f t="shared" ca="1" si="99"/>
        <v>530</v>
      </c>
      <c r="K769" s="11">
        <f t="shared" ca="1" si="99"/>
        <v>-96</v>
      </c>
      <c r="L769" s="11">
        <f t="shared" ca="1" si="99"/>
        <v>-38</v>
      </c>
      <c r="M769" s="11">
        <f t="shared" ca="1" si="99"/>
        <v>872</v>
      </c>
      <c r="N769" s="11">
        <f t="shared" ca="1" si="99"/>
        <v>625</v>
      </c>
      <c r="O769" s="11">
        <f t="shared" ca="1" si="99"/>
        <v>761</v>
      </c>
      <c r="P769" s="11">
        <f t="shared" ca="1" si="99"/>
        <v>939</v>
      </c>
      <c r="Q769" s="11">
        <f t="shared" ca="1" si="99"/>
        <v>-44</v>
      </c>
      <c r="R769" s="11">
        <f t="shared" ca="1" si="99"/>
        <v>547</v>
      </c>
      <c r="S769" s="11">
        <f t="shared" ca="1" si="99"/>
        <v>670</v>
      </c>
      <c r="T769" s="11">
        <f t="shared" ca="1" si="99"/>
        <v>849</v>
      </c>
      <c r="U769" s="11">
        <f ca="1">IF($B$9=1,AVERAGE(Tabla1[[#This Row],[OCT]:[DIC]]),IF($B$9=2,AVERAGE(Tabla1[[#This Row],[JUL]:[DIC]]),AVERAGE(Tabla1[[#This Row],[ENE]:[DIC]])))</f>
        <v>688.66666666666663</v>
      </c>
      <c r="V769" s="11">
        <f ca="1">+Tabla1[[#This Row],[PROMEDIO VENTA (UNDS)]]/30</f>
        <v>22.955555555555556</v>
      </c>
      <c r="W769" s="11">
        <f ca="1">+Tabla1[[#This Row],[VENTA POR DÍA]]*Tabla1[[#This Row],[LEAD TIME (Días)]]</f>
        <v>367.28888888888889</v>
      </c>
      <c r="X769" s="11" t="str">
        <f>IF(Tabla1[[#This Row],[ABC]]="C","A PEDIDO","STOCK")</f>
        <v>A PEDIDO</v>
      </c>
      <c r="Y769" s="11">
        <f>IF(Tabla1[[#This Row],[ABC]]="C",0,ROUNDUP(VLOOKUP(Tabla1[[#This Row],[ABC]],$F$11:$J$12,MATCH(Y$15,$F$10:$J$10,0),0)*Tabla1[[#This Row],[VENTA POR DÍA]],0))</f>
        <v>0</v>
      </c>
      <c r="Z769" s="11">
        <f>IF(Tabla1[[#This Row],[ABC]]="C",0,ROUNDUP(VLOOKUP(Tabla1[[#This Row],[ABC]],$F$11:$J$12,MATCH(Z$15,$F$10:$J$10,0),0)*Tabla1[[#This Row],[VENTA POR DÍA]],0))</f>
        <v>0</v>
      </c>
    </row>
    <row r="770" spans="2:26" x14ac:dyDescent="0.2">
      <c r="B770" s="2">
        <v>348302</v>
      </c>
      <c r="C770" s="2" t="s">
        <v>393</v>
      </c>
      <c r="D770" s="2" t="s">
        <v>27</v>
      </c>
      <c r="E770" s="3" t="s">
        <v>6</v>
      </c>
      <c r="F770" s="16">
        <f t="shared" ca="1" si="93"/>
        <v>9</v>
      </c>
      <c r="G770" s="17">
        <f t="shared" ca="1" si="94"/>
        <v>11</v>
      </c>
      <c r="H770" s="36" t="str">
        <f>IFERROR(VLOOKUP(Tabla1[[#This Row],[COD PRODUCTO]],Tabla13[#All],9,0),"C")</f>
        <v>C</v>
      </c>
      <c r="I770" s="11">
        <f t="shared" ca="1" si="99"/>
        <v>61</v>
      </c>
      <c r="J770" s="11">
        <f t="shared" ca="1" si="99"/>
        <v>898</v>
      </c>
      <c r="K770" s="11">
        <f t="shared" ca="1" si="99"/>
        <v>412</v>
      </c>
      <c r="L770" s="11">
        <f t="shared" ca="1" si="99"/>
        <v>515</v>
      </c>
      <c r="M770" s="11">
        <f t="shared" ca="1" si="99"/>
        <v>258</v>
      </c>
      <c r="N770" s="11">
        <f t="shared" ca="1" si="99"/>
        <v>598</v>
      </c>
      <c r="O770" s="11">
        <f t="shared" ca="1" si="99"/>
        <v>260</v>
      </c>
      <c r="P770" s="11">
        <f t="shared" ca="1" si="99"/>
        <v>-67</v>
      </c>
      <c r="Q770" s="11">
        <f t="shared" ca="1" si="99"/>
        <v>723</v>
      </c>
      <c r="R770" s="11">
        <f t="shared" ca="1" si="99"/>
        <v>-54</v>
      </c>
      <c r="S770" s="11">
        <f t="shared" ca="1" si="99"/>
        <v>658</v>
      </c>
      <c r="T770" s="11">
        <f t="shared" ca="1" si="99"/>
        <v>489</v>
      </c>
      <c r="U770" s="11">
        <f ca="1">IF($B$9=1,AVERAGE(Tabla1[[#This Row],[OCT]:[DIC]]),IF($B$9=2,AVERAGE(Tabla1[[#This Row],[JUL]:[DIC]]),AVERAGE(Tabla1[[#This Row],[ENE]:[DIC]])))</f>
        <v>364.33333333333331</v>
      </c>
      <c r="V770" s="11">
        <f ca="1">+Tabla1[[#This Row],[PROMEDIO VENTA (UNDS)]]/30</f>
        <v>12.144444444444444</v>
      </c>
      <c r="W770" s="11">
        <f ca="1">+Tabla1[[#This Row],[VENTA POR DÍA]]*Tabla1[[#This Row],[LEAD TIME (Días)]]</f>
        <v>133.58888888888887</v>
      </c>
      <c r="X770" s="11" t="str">
        <f>IF(Tabla1[[#This Row],[ABC]]="C","A PEDIDO","STOCK")</f>
        <v>A PEDIDO</v>
      </c>
      <c r="Y770" s="11">
        <f>IF(Tabla1[[#This Row],[ABC]]="C",0,ROUNDUP(VLOOKUP(Tabla1[[#This Row],[ABC]],$F$11:$J$12,MATCH(Y$15,$F$10:$J$10,0),0)*Tabla1[[#This Row],[VENTA POR DÍA]],0))</f>
        <v>0</v>
      </c>
      <c r="Z770" s="11">
        <f>IF(Tabla1[[#This Row],[ABC]]="C",0,ROUNDUP(VLOOKUP(Tabla1[[#This Row],[ABC]],$F$11:$J$12,MATCH(Z$15,$F$10:$J$10,0),0)*Tabla1[[#This Row],[VENTA POR DÍA]],0))</f>
        <v>0</v>
      </c>
    </row>
    <row r="771" spans="2:26" x14ac:dyDescent="0.2">
      <c r="B771" s="2">
        <v>348303</v>
      </c>
      <c r="C771" s="2" t="s">
        <v>393</v>
      </c>
      <c r="D771" s="2" t="s">
        <v>27</v>
      </c>
      <c r="E771" s="3" t="s">
        <v>6</v>
      </c>
      <c r="F771" s="16">
        <f t="shared" ca="1" si="93"/>
        <v>37</v>
      </c>
      <c r="G771" s="17">
        <f t="shared" ca="1" si="94"/>
        <v>18</v>
      </c>
      <c r="H771" s="36" t="str">
        <f>IFERROR(VLOOKUP(Tabla1[[#This Row],[COD PRODUCTO]],Tabla13[#All],9,0),"C")</f>
        <v>B</v>
      </c>
      <c r="I771" s="11">
        <f t="shared" ca="1" si="99"/>
        <v>764</v>
      </c>
      <c r="J771" s="11">
        <f t="shared" ca="1" si="99"/>
        <v>-62</v>
      </c>
      <c r="K771" s="11">
        <f t="shared" ca="1" si="99"/>
        <v>997</v>
      </c>
      <c r="L771" s="11">
        <f t="shared" ca="1" si="99"/>
        <v>996</v>
      </c>
      <c r="M771" s="11">
        <f t="shared" ca="1" si="99"/>
        <v>541</v>
      </c>
      <c r="N771" s="11">
        <f t="shared" ca="1" si="99"/>
        <v>442</v>
      </c>
      <c r="O771" s="11">
        <f t="shared" ca="1" si="99"/>
        <v>970</v>
      </c>
      <c r="P771" s="11">
        <f t="shared" ca="1" si="99"/>
        <v>573</v>
      </c>
      <c r="Q771" s="11">
        <f t="shared" ca="1" si="99"/>
        <v>344</v>
      </c>
      <c r="R771" s="11">
        <f t="shared" ca="1" si="99"/>
        <v>906</v>
      </c>
      <c r="S771" s="11">
        <f t="shared" ca="1" si="99"/>
        <v>344</v>
      </c>
      <c r="T771" s="11">
        <f t="shared" ca="1" si="99"/>
        <v>451</v>
      </c>
      <c r="U771" s="11">
        <f ca="1">IF($B$9=1,AVERAGE(Tabla1[[#This Row],[OCT]:[DIC]]),IF($B$9=2,AVERAGE(Tabla1[[#This Row],[JUL]:[DIC]]),AVERAGE(Tabla1[[#This Row],[ENE]:[DIC]])))</f>
        <v>567</v>
      </c>
      <c r="V771" s="11">
        <f ca="1">+Tabla1[[#This Row],[PROMEDIO VENTA (UNDS)]]/30</f>
        <v>18.899999999999999</v>
      </c>
      <c r="W771" s="11">
        <f ca="1">+Tabla1[[#This Row],[VENTA POR DÍA]]*Tabla1[[#This Row],[LEAD TIME (Días)]]</f>
        <v>340.2</v>
      </c>
      <c r="X771" s="11" t="str">
        <f>IF(Tabla1[[#This Row],[ABC]]="C","A PEDIDO","STOCK")</f>
        <v>STOCK</v>
      </c>
      <c r="Y771" s="11">
        <f ca="1">IF(Tabla1[[#This Row],[ABC]]="C",0,ROUNDUP(VLOOKUP(Tabla1[[#This Row],[ABC]],$F$11:$J$12,MATCH(Y$15,$F$10:$J$10,0),0)*Tabla1[[#This Row],[VENTA POR DÍA]],0))</f>
        <v>178</v>
      </c>
      <c r="Z771" s="11">
        <f ca="1">IF(Tabla1[[#This Row],[ABC]]="C",0,ROUNDUP(VLOOKUP(Tabla1[[#This Row],[ABC]],$F$11:$J$12,MATCH(Z$15,$F$10:$J$10,0),0)*Tabla1[[#This Row],[VENTA POR DÍA]],0))</f>
        <v>431</v>
      </c>
    </row>
    <row r="772" spans="2:26" x14ac:dyDescent="0.2">
      <c r="B772" s="2">
        <v>347985</v>
      </c>
      <c r="C772" s="2" t="s">
        <v>116</v>
      </c>
      <c r="D772" s="2" t="s">
        <v>27</v>
      </c>
      <c r="E772" s="3" t="s">
        <v>6</v>
      </c>
      <c r="F772" s="16">
        <f t="shared" ca="1" si="93"/>
        <v>45</v>
      </c>
      <c r="G772" s="17">
        <f t="shared" ca="1" si="94"/>
        <v>26</v>
      </c>
      <c r="H772" s="36" t="str">
        <f>IFERROR(VLOOKUP(Tabla1[[#This Row],[COD PRODUCTO]],Tabla13[#All],9,0),"C")</f>
        <v>B</v>
      </c>
      <c r="I772" s="11">
        <f t="shared" ca="1" si="99"/>
        <v>466</v>
      </c>
      <c r="J772" s="11">
        <f t="shared" ca="1" si="99"/>
        <v>876</v>
      </c>
      <c r="K772" s="11">
        <f t="shared" ca="1" si="99"/>
        <v>582</v>
      </c>
      <c r="L772" s="11">
        <f t="shared" ca="1" si="99"/>
        <v>317</v>
      </c>
      <c r="M772" s="11">
        <f t="shared" ca="1" si="99"/>
        <v>697</v>
      </c>
      <c r="N772" s="11">
        <f t="shared" ca="1" si="99"/>
        <v>505</v>
      </c>
      <c r="O772" s="11">
        <f t="shared" ca="1" si="99"/>
        <v>96</v>
      </c>
      <c r="P772" s="11">
        <f t="shared" ca="1" si="99"/>
        <v>692</v>
      </c>
      <c r="Q772" s="11">
        <f t="shared" ca="1" si="99"/>
        <v>967</v>
      </c>
      <c r="R772" s="11">
        <f t="shared" ca="1" si="99"/>
        <v>264</v>
      </c>
      <c r="S772" s="11">
        <f t="shared" ca="1" si="99"/>
        <v>58</v>
      </c>
      <c r="T772" s="11">
        <f t="shared" ca="1" si="99"/>
        <v>197</v>
      </c>
      <c r="U772" s="11">
        <f ca="1">IF($B$9=1,AVERAGE(Tabla1[[#This Row],[OCT]:[DIC]]),IF($B$9=2,AVERAGE(Tabla1[[#This Row],[JUL]:[DIC]]),AVERAGE(Tabla1[[#This Row],[ENE]:[DIC]])))</f>
        <v>173</v>
      </c>
      <c r="V772" s="11">
        <f ca="1">+Tabla1[[#This Row],[PROMEDIO VENTA (UNDS)]]/30</f>
        <v>5.7666666666666666</v>
      </c>
      <c r="W772" s="11">
        <f ca="1">+Tabla1[[#This Row],[VENTA POR DÍA]]*Tabla1[[#This Row],[LEAD TIME (Días)]]</f>
        <v>149.93333333333334</v>
      </c>
      <c r="X772" s="11" t="str">
        <f>IF(Tabla1[[#This Row],[ABC]]="C","A PEDIDO","STOCK")</f>
        <v>STOCK</v>
      </c>
      <c r="Y772" s="11">
        <f ca="1">IF(Tabla1[[#This Row],[ABC]]="C",0,ROUNDUP(VLOOKUP(Tabla1[[#This Row],[ABC]],$F$11:$J$12,MATCH(Y$15,$F$10:$J$10,0),0)*Tabla1[[#This Row],[VENTA POR DÍA]],0))</f>
        <v>55</v>
      </c>
      <c r="Z772" s="11">
        <f ca="1">IF(Tabla1[[#This Row],[ABC]]="C",0,ROUNDUP(VLOOKUP(Tabla1[[#This Row],[ABC]],$F$11:$J$12,MATCH(Z$15,$F$10:$J$10,0),0)*Tabla1[[#This Row],[VENTA POR DÍA]],0))</f>
        <v>132</v>
      </c>
    </row>
    <row r="773" spans="2:26" x14ac:dyDescent="0.2">
      <c r="B773" s="2">
        <v>347977</v>
      </c>
      <c r="C773" s="2" t="s">
        <v>108</v>
      </c>
      <c r="D773" s="2" t="s">
        <v>27</v>
      </c>
      <c r="E773" s="3" t="s">
        <v>6</v>
      </c>
      <c r="F773" s="16">
        <f t="shared" ca="1" si="93"/>
        <v>28</v>
      </c>
      <c r="G773" s="17">
        <f t="shared" ca="1" si="94"/>
        <v>3</v>
      </c>
      <c r="H773" s="36" t="str">
        <f>IFERROR(VLOOKUP(Tabla1[[#This Row],[COD PRODUCTO]],Tabla13[#All],9,0),"C")</f>
        <v>C</v>
      </c>
      <c r="I773" s="11">
        <f t="shared" ca="1" si="99"/>
        <v>285</v>
      </c>
      <c r="J773" s="11">
        <f t="shared" ca="1" si="99"/>
        <v>-58</v>
      </c>
      <c r="K773" s="11">
        <f t="shared" ca="1" si="99"/>
        <v>986</v>
      </c>
      <c r="L773" s="11">
        <f t="shared" ca="1" si="99"/>
        <v>792</v>
      </c>
      <c r="M773" s="11">
        <f t="shared" ca="1" si="99"/>
        <v>308</v>
      </c>
      <c r="N773" s="11">
        <f t="shared" ca="1" si="99"/>
        <v>645</v>
      </c>
      <c r="O773" s="11">
        <f t="shared" ca="1" si="99"/>
        <v>715</v>
      </c>
      <c r="P773" s="11">
        <f t="shared" ca="1" si="99"/>
        <v>315</v>
      </c>
      <c r="Q773" s="11">
        <f t="shared" ca="1" si="99"/>
        <v>-82</v>
      </c>
      <c r="R773" s="11">
        <f t="shared" ca="1" si="99"/>
        <v>565</v>
      </c>
      <c r="S773" s="11">
        <f t="shared" ca="1" si="99"/>
        <v>192</v>
      </c>
      <c r="T773" s="11">
        <f t="shared" ca="1" si="99"/>
        <v>834</v>
      </c>
      <c r="U773" s="11">
        <f ca="1">IF($B$9=1,AVERAGE(Tabla1[[#This Row],[OCT]:[DIC]]),IF($B$9=2,AVERAGE(Tabla1[[#This Row],[JUL]:[DIC]]),AVERAGE(Tabla1[[#This Row],[ENE]:[DIC]])))</f>
        <v>530.33333333333337</v>
      </c>
      <c r="V773" s="11">
        <f ca="1">+Tabla1[[#This Row],[PROMEDIO VENTA (UNDS)]]/30</f>
        <v>17.677777777777781</v>
      </c>
      <c r="W773" s="11">
        <f ca="1">+Tabla1[[#This Row],[VENTA POR DÍA]]*Tabla1[[#This Row],[LEAD TIME (Días)]]</f>
        <v>53.033333333333346</v>
      </c>
      <c r="X773" s="11" t="str">
        <f>IF(Tabla1[[#This Row],[ABC]]="C","A PEDIDO","STOCK")</f>
        <v>A PEDIDO</v>
      </c>
      <c r="Y773" s="11">
        <f>IF(Tabla1[[#This Row],[ABC]]="C",0,ROUNDUP(VLOOKUP(Tabla1[[#This Row],[ABC]],$F$11:$J$12,MATCH(Y$15,$F$10:$J$10,0),0)*Tabla1[[#This Row],[VENTA POR DÍA]],0))</f>
        <v>0</v>
      </c>
      <c r="Z773" s="11">
        <f>IF(Tabla1[[#This Row],[ABC]]="C",0,ROUNDUP(VLOOKUP(Tabla1[[#This Row],[ABC]],$F$11:$J$12,MATCH(Z$15,$F$10:$J$10,0),0)*Tabla1[[#This Row],[VENTA POR DÍA]],0))</f>
        <v>0</v>
      </c>
    </row>
    <row r="774" spans="2:26" x14ac:dyDescent="0.2">
      <c r="B774" s="2">
        <v>348137</v>
      </c>
      <c r="C774" s="2" t="s">
        <v>570</v>
      </c>
      <c r="D774" s="2" t="s">
        <v>27</v>
      </c>
      <c r="E774" s="3" t="s">
        <v>6</v>
      </c>
      <c r="F774" s="16">
        <f t="shared" ca="1" si="93"/>
        <v>19</v>
      </c>
      <c r="G774" s="17">
        <f t="shared" ca="1" si="94"/>
        <v>27</v>
      </c>
      <c r="H774" s="36" t="str">
        <f>IFERROR(VLOOKUP(Tabla1[[#This Row],[COD PRODUCTO]],Tabla13[#All],9,0),"C")</f>
        <v>C</v>
      </c>
      <c r="I774" s="11">
        <f t="shared" ca="1" si="99"/>
        <v>855</v>
      </c>
      <c r="J774" s="11">
        <f t="shared" ca="1" si="99"/>
        <v>367</v>
      </c>
      <c r="K774" s="11">
        <f t="shared" ca="1" si="99"/>
        <v>690</v>
      </c>
      <c r="L774" s="11">
        <f t="shared" ca="1" si="99"/>
        <v>213</v>
      </c>
      <c r="M774" s="11">
        <f t="shared" ca="1" si="99"/>
        <v>727</v>
      </c>
      <c r="N774" s="11">
        <f t="shared" ca="1" si="99"/>
        <v>146</v>
      </c>
      <c r="O774" s="11">
        <f t="shared" ca="1" si="99"/>
        <v>840</v>
      </c>
      <c r="P774" s="11">
        <f t="shared" ca="1" si="99"/>
        <v>565</v>
      </c>
      <c r="Q774" s="11">
        <f t="shared" ca="1" si="99"/>
        <v>-81</v>
      </c>
      <c r="R774" s="11">
        <f t="shared" ca="1" si="99"/>
        <v>65</v>
      </c>
      <c r="S774" s="11">
        <f t="shared" ca="1" si="99"/>
        <v>694</v>
      </c>
      <c r="T774" s="11">
        <f t="shared" ca="1" si="99"/>
        <v>550</v>
      </c>
      <c r="U774" s="11">
        <f ca="1">IF($B$9=1,AVERAGE(Tabla1[[#This Row],[OCT]:[DIC]]),IF($B$9=2,AVERAGE(Tabla1[[#This Row],[JUL]:[DIC]]),AVERAGE(Tabla1[[#This Row],[ENE]:[DIC]])))</f>
        <v>436.33333333333331</v>
      </c>
      <c r="V774" s="11">
        <f ca="1">+Tabla1[[#This Row],[PROMEDIO VENTA (UNDS)]]/30</f>
        <v>14.544444444444444</v>
      </c>
      <c r="W774" s="11">
        <f ca="1">+Tabla1[[#This Row],[VENTA POR DÍA]]*Tabla1[[#This Row],[LEAD TIME (Días)]]</f>
        <v>392.7</v>
      </c>
      <c r="X774" s="11" t="str">
        <f>IF(Tabla1[[#This Row],[ABC]]="C","A PEDIDO","STOCK")</f>
        <v>A PEDIDO</v>
      </c>
      <c r="Y774" s="11">
        <f>IF(Tabla1[[#This Row],[ABC]]="C",0,ROUNDUP(VLOOKUP(Tabla1[[#This Row],[ABC]],$F$11:$J$12,MATCH(Y$15,$F$10:$J$10,0),0)*Tabla1[[#This Row],[VENTA POR DÍA]],0))</f>
        <v>0</v>
      </c>
      <c r="Z774" s="11">
        <f>IF(Tabla1[[#This Row],[ABC]]="C",0,ROUNDUP(VLOOKUP(Tabla1[[#This Row],[ABC]],$F$11:$J$12,MATCH(Z$15,$F$10:$J$10,0),0)*Tabla1[[#This Row],[VENTA POR DÍA]],0))</f>
        <v>0</v>
      </c>
    </row>
    <row r="775" spans="2:26" x14ac:dyDescent="0.2">
      <c r="B775" s="2">
        <v>366788</v>
      </c>
      <c r="C775" s="2" t="s">
        <v>600</v>
      </c>
      <c r="D775" s="2" t="s">
        <v>27</v>
      </c>
      <c r="E775" s="3" t="s">
        <v>6</v>
      </c>
      <c r="F775" s="16">
        <f t="shared" ca="1" si="93"/>
        <v>28</v>
      </c>
      <c r="G775" s="17">
        <f t="shared" ca="1" si="94"/>
        <v>24</v>
      </c>
      <c r="H775" s="36" t="str">
        <f>IFERROR(VLOOKUP(Tabla1[[#This Row],[COD PRODUCTO]],Tabla13[#All],9,0),"C")</f>
        <v>C</v>
      </c>
      <c r="I775" s="11">
        <f t="shared" ca="1" si="99"/>
        <v>226</v>
      </c>
      <c r="J775" s="11">
        <f t="shared" ca="1" si="99"/>
        <v>682</v>
      </c>
      <c r="K775" s="11">
        <f t="shared" ca="1" si="99"/>
        <v>828</v>
      </c>
      <c r="L775" s="11">
        <f t="shared" ca="1" si="99"/>
        <v>767</v>
      </c>
      <c r="M775" s="11">
        <f t="shared" ca="1" si="99"/>
        <v>-92</v>
      </c>
      <c r="N775" s="11">
        <f t="shared" ca="1" si="99"/>
        <v>212</v>
      </c>
      <c r="O775" s="11">
        <f t="shared" ca="1" si="99"/>
        <v>138</v>
      </c>
      <c r="P775" s="11">
        <f t="shared" ca="1" si="99"/>
        <v>697</v>
      </c>
      <c r="Q775" s="11">
        <f t="shared" ca="1" si="99"/>
        <v>13</v>
      </c>
      <c r="R775" s="11">
        <f t="shared" ca="1" si="99"/>
        <v>948</v>
      </c>
      <c r="S775" s="11">
        <f t="shared" ca="1" si="99"/>
        <v>834</v>
      </c>
      <c r="T775" s="11">
        <f t="shared" ca="1" si="99"/>
        <v>185</v>
      </c>
      <c r="U775" s="11">
        <f ca="1">IF($B$9=1,AVERAGE(Tabla1[[#This Row],[OCT]:[DIC]]),IF($B$9=2,AVERAGE(Tabla1[[#This Row],[JUL]:[DIC]]),AVERAGE(Tabla1[[#This Row],[ENE]:[DIC]])))</f>
        <v>655.66666666666663</v>
      </c>
      <c r="V775" s="11">
        <f ca="1">+Tabla1[[#This Row],[PROMEDIO VENTA (UNDS)]]/30</f>
        <v>21.855555555555554</v>
      </c>
      <c r="W775" s="11">
        <f ca="1">+Tabla1[[#This Row],[VENTA POR DÍA]]*Tabla1[[#This Row],[LEAD TIME (Días)]]</f>
        <v>524.5333333333333</v>
      </c>
      <c r="X775" s="11" t="str">
        <f>IF(Tabla1[[#This Row],[ABC]]="C","A PEDIDO","STOCK")</f>
        <v>A PEDIDO</v>
      </c>
      <c r="Y775" s="11">
        <f>IF(Tabla1[[#This Row],[ABC]]="C",0,ROUNDUP(VLOOKUP(Tabla1[[#This Row],[ABC]],$F$11:$J$12,MATCH(Y$15,$F$10:$J$10,0),0)*Tabla1[[#This Row],[VENTA POR DÍA]],0))</f>
        <v>0</v>
      </c>
      <c r="Z775" s="11">
        <f>IF(Tabla1[[#This Row],[ABC]]="C",0,ROUNDUP(VLOOKUP(Tabla1[[#This Row],[ABC]],$F$11:$J$12,MATCH(Z$15,$F$10:$J$10,0),0)*Tabla1[[#This Row],[VENTA POR DÍA]],0))</f>
        <v>0</v>
      </c>
    </row>
    <row r="776" spans="2:26" x14ac:dyDescent="0.2">
      <c r="B776" s="2">
        <v>347997</v>
      </c>
      <c r="C776" s="2" t="s">
        <v>654</v>
      </c>
      <c r="D776" s="2" t="s">
        <v>27</v>
      </c>
      <c r="E776" s="3" t="s">
        <v>6</v>
      </c>
      <c r="F776" s="16">
        <f t="shared" ca="1" si="93"/>
        <v>36</v>
      </c>
      <c r="G776" s="17">
        <f t="shared" ca="1" si="94"/>
        <v>20</v>
      </c>
      <c r="H776" s="36" t="str">
        <f>IFERROR(VLOOKUP(Tabla1[[#This Row],[COD PRODUCTO]],Tabla13[#All],9,0),"C")</f>
        <v>C</v>
      </c>
      <c r="I776" s="11">
        <f t="shared" ref="I776:T785" ca="1" si="100">RANDBETWEEN(-100,1000)</f>
        <v>-85</v>
      </c>
      <c r="J776" s="11">
        <f t="shared" ca="1" si="100"/>
        <v>2</v>
      </c>
      <c r="K776" s="11">
        <f t="shared" ca="1" si="100"/>
        <v>234</v>
      </c>
      <c r="L776" s="11">
        <f t="shared" ca="1" si="100"/>
        <v>0</v>
      </c>
      <c r="M776" s="11">
        <f t="shared" ca="1" si="100"/>
        <v>278</v>
      </c>
      <c r="N776" s="11">
        <f t="shared" ca="1" si="100"/>
        <v>55</v>
      </c>
      <c r="O776" s="11">
        <f t="shared" ca="1" si="100"/>
        <v>753</v>
      </c>
      <c r="P776" s="11">
        <f t="shared" ca="1" si="100"/>
        <v>770</v>
      </c>
      <c r="Q776" s="11">
        <f t="shared" ca="1" si="100"/>
        <v>904</v>
      </c>
      <c r="R776" s="11">
        <f t="shared" ca="1" si="100"/>
        <v>890</v>
      </c>
      <c r="S776" s="11">
        <f t="shared" ca="1" si="100"/>
        <v>960</v>
      </c>
      <c r="T776" s="11">
        <f t="shared" ca="1" si="100"/>
        <v>828</v>
      </c>
      <c r="U776" s="11">
        <f ca="1">IF($B$9=1,AVERAGE(Tabla1[[#This Row],[OCT]:[DIC]]),IF($B$9=2,AVERAGE(Tabla1[[#This Row],[JUL]:[DIC]]),AVERAGE(Tabla1[[#This Row],[ENE]:[DIC]])))</f>
        <v>892.66666666666663</v>
      </c>
      <c r="V776" s="11">
        <f ca="1">+Tabla1[[#This Row],[PROMEDIO VENTA (UNDS)]]/30</f>
        <v>29.755555555555553</v>
      </c>
      <c r="W776" s="11">
        <f ca="1">+Tabla1[[#This Row],[VENTA POR DÍA]]*Tabla1[[#This Row],[LEAD TIME (Días)]]</f>
        <v>595.11111111111109</v>
      </c>
      <c r="X776" s="11" t="str">
        <f>IF(Tabla1[[#This Row],[ABC]]="C","A PEDIDO","STOCK")</f>
        <v>A PEDIDO</v>
      </c>
      <c r="Y776" s="11">
        <f>IF(Tabla1[[#This Row],[ABC]]="C",0,ROUNDUP(VLOOKUP(Tabla1[[#This Row],[ABC]],$F$11:$J$12,MATCH(Y$15,$F$10:$J$10,0),0)*Tabla1[[#This Row],[VENTA POR DÍA]],0))</f>
        <v>0</v>
      </c>
      <c r="Z776" s="11">
        <f>IF(Tabla1[[#This Row],[ABC]]="C",0,ROUNDUP(VLOOKUP(Tabla1[[#This Row],[ABC]],$F$11:$J$12,MATCH(Z$15,$F$10:$J$10,0),0)*Tabla1[[#This Row],[VENTA POR DÍA]],0))</f>
        <v>0</v>
      </c>
    </row>
    <row r="777" spans="2:26" x14ac:dyDescent="0.2">
      <c r="B777" s="2">
        <v>347987</v>
      </c>
      <c r="C777" s="2" t="s">
        <v>659</v>
      </c>
      <c r="D777" s="2" t="s">
        <v>27</v>
      </c>
      <c r="E777" s="3" t="s">
        <v>6</v>
      </c>
      <c r="F777" s="16">
        <f t="shared" ca="1" si="93"/>
        <v>46</v>
      </c>
      <c r="G777" s="17">
        <f t="shared" ca="1" si="94"/>
        <v>30</v>
      </c>
      <c r="H777" s="36" t="str">
        <f>IFERROR(VLOOKUP(Tabla1[[#This Row],[COD PRODUCTO]],Tabla13[#All],9,0),"C")</f>
        <v>B</v>
      </c>
      <c r="I777" s="11">
        <f t="shared" ca="1" si="100"/>
        <v>422</v>
      </c>
      <c r="J777" s="11">
        <f t="shared" ca="1" si="100"/>
        <v>-30</v>
      </c>
      <c r="K777" s="11">
        <f t="shared" ca="1" si="100"/>
        <v>340</v>
      </c>
      <c r="L777" s="11">
        <f t="shared" ca="1" si="100"/>
        <v>185</v>
      </c>
      <c r="M777" s="11">
        <f t="shared" ca="1" si="100"/>
        <v>724</v>
      </c>
      <c r="N777" s="11">
        <f t="shared" ca="1" si="100"/>
        <v>-29</v>
      </c>
      <c r="O777" s="11">
        <f t="shared" ca="1" si="100"/>
        <v>472</v>
      </c>
      <c r="P777" s="11">
        <f t="shared" ca="1" si="100"/>
        <v>26</v>
      </c>
      <c r="Q777" s="11">
        <f t="shared" ca="1" si="100"/>
        <v>678</v>
      </c>
      <c r="R777" s="11">
        <f t="shared" ca="1" si="100"/>
        <v>396</v>
      </c>
      <c r="S777" s="11">
        <f t="shared" ca="1" si="100"/>
        <v>-29</v>
      </c>
      <c r="T777" s="11">
        <f t="shared" ca="1" si="100"/>
        <v>324</v>
      </c>
      <c r="U777" s="11">
        <f ca="1">IF($B$9=1,AVERAGE(Tabla1[[#This Row],[OCT]:[DIC]]),IF($B$9=2,AVERAGE(Tabla1[[#This Row],[JUL]:[DIC]]),AVERAGE(Tabla1[[#This Row],[ENE]:[DIC]])))</f>
        <v>230.33333333333334</v>
      </c>
      <c r="V777" s="11">
        <f ca="1">+Tabla1[[#This Row],[PROMEDIO VENTA (UNDS)]]/30</f>
        <v>7.677777777777778</v>
      </c>
      <c r="W777" s="11">
        <f ca="1">+Tabla1[[#This Row],[VENTA POR DÍA]]*Tabla1[[#This Row],[LEAD TIME (Días)]]</f>
        <v>230.33333333333334</v>
      </c>
      <c r="X777" s="11" t="str">
        <f>IF(Tabla1[[#This Row],[ABC]]="C","A PEDIDO","STOCK")</f>
        <v>STOCK</v>
      </c>
      <c r="Y777" s="11">
        <f ca="1">IF(Tabla1[[#This Row],[ABC]]="C",0,ROUNDUP(VLOOKUP(Tabla1[[#This Row],[ABC]],$F$11:$J$12,MATCH(Y$15,$F$10:$J$10,0),0)*Tabla1[[#This Row],[VENTA POR DÍA]],0))</f>
        <v>72</v>
      </c>
      <c r="Z777" s="11">
        <f ca="1">IF(Tabla1[[#This Row],[ABC]]="C",0,ROUNDUP(VLOOKUP(Tabla1[[#This Row],[ABC]],$F$11:$J$12,MATCH(Z$15,$F$10:$J$10,0),0)*Tabla1[[#This Row],[VENTA POR DÍA]],0))</f>
        <v>175</v>
      </c>
    </row>
    <row r="778" spans="2:26" x14ac:dyDescent="0.2">
      <c r="B778" s="2">
        <v>366819</v>
      </c>
      <c r="C778" s="2" t="s">
        <v>162</v>
      </c>
      <c r="D778" s="2" t="s">
        <v>27</v>
      </c>
      <c r="E778" s="3" t="s">
        <v>6</v>
      </c>
      <c r="F778" s="16">
        <f t="shared" ca="1" si="93"/>
        <v>29</v>
      </c>
      <c r="G778" s="17">
        <f t="shared" ca="1" si="94"/>
        <v>20</v>
      </c>
      <c r="H778" s="36" t="str">
        <f>IFERROR(VLOOKUP(Tabla1[[#This Row],[COD PRODUCTO]],Tabla13[#All],9,0),"C")</f>
        <v>C</v>
      </c>
      <c r="I778" s="11">
        <f t="shared" ca="1" si="100"/>
        <v>652</v>
      </c>
      <c r="J778" s="11">
        <f t="shared" ca="1" si="100"/>
        <v>698</v>
      </c>
      <c r="K778" s="11">
        <f t="shared" ca="1" si="100"/>
        <v>789</v>
      </c>
      <c r="L778" s="11">
        <f t="shared" ca="1" si="100"/>
        <v>843</v>
      </c>
      <c r="M778" s="11">
        <f t="shared" ca="1" si="100"/>
        <v>740</v>
      </c>
      <c r="N778" s="11">
        <f t="shared" ca="1" si="100"/>
        <v>524</v>
      </c>
      <c r="O778" s="11">
        <f t="shared" ca="1" si="100"/>
        <v>747</v>
      </c>
      <c r="P778" s="11">
        <f t="shared" ca="1" si="100"/>
        <v>686</v>
      </c>
      <c r="Q778" s="11">
        <f t="shared" ca="1" si="100"/>
        <v>647</v>
      </c>
      <c r="R778" s="11">
        <f t="shared" ca="1" si="100"/>
        <v>669</v>
      </c>
      <c r="S778" s="11">
        <f t="shared" ca="1" si="100"/>
        <v>41</v>
      </c>
      <c r="T778" s="11">
        <f t="shared" ca="1" si="100"/>
        <v>826</v>
      </c>
      <c r="U778" s="11">
        <f ca="1">IF($B$9=1,AVERAGE(Tabla1[[#This Row],[OCT]:[DIC]]),IF($B$9=2,AVERAGE(Tabla1[[#This Row],[JUL]:[DIC]]),AVERAGE(Tabla1[[#This Row],[ENE]:[DIC]])))</f>
        <v>512</v>
      </c>
      <c r="V778" s="11">
        <f ca="1">+Tabla1[[#This Row],[PROMEDIO VENTA (UNDS)]]/30</f>
        <v>17.066666666666666</v>
      </c>
      <c r="W778" s="11">
        <f ca="1">+Tabla1[[#This Row],[VENTA POR DÍA]]*Tabla1[[#This Row],[LEAD TIME (Días)]]</f>
        <v>341.33333333333331</v>
      </c>
      <c r="X778" s="11" t="str">
        <f>IF(Tabla1[[#This Row],[ABC]]="C","A PEDIDO","STOCK")</f>
        <v>A PEDIDO</v>
      </c>
      <c r="Y778" s="11">
        <f>IF(Tabla1[[#This Row],[ABC]]="C",0,ROUNDUP(VLOOKUP(Tabla1[[#This Row],[ABC]],$F$11:$J$12,MATCH(Y$15,$F$10:$J$10,0),0)*Tabla1[[#This Row],[VENTA POR DÍA]],0))</f>
        <v>0</v>
      </c>
      <c r="Z778" s="11">
        <f>IF(Tabla1[[#This Row],[ABC]]="C",0,ROUNDUP(VLOOKUP(Tabla1[[#This Row],[ABC]],$F$11:$J$12,MATCH(Z$15,$F$10:$J$10,0),0)*Tabla1[[#This Row],[VENTA POR DÍA]],0))</f>
        <v>0</v>
      </c>
    </row>
    <row r="779" spans="2:26" x14ac:dyDescent="0.2">
      <c r="B779" s="2">
        <v>366791</v>
      </c>
      <c r="C779" s="2" t="s">
        <v>72</v>
      </c>
      <c r="D779" s="2" t="s">
        <v>27</v>
      </c>
      <c r="E779" s="3" t="s">
        <v>6</v>
      </c>
      <c r="F779" s="16">
        <f t="shared" ca="1" si="93"/>
        <v>49</v>
      </c>
      <c r="G779" s="17">
        <f t="shared" ca="1" si="94"/>
        <v>6</v>
      </c>
      <c r="H779" s="36" t="str">
        <f>IFERROR(VLOOKUP(Tabla1[[#This Row],[COD PRODUCTO]],Tabla13[#All],9,0),"C")</f>
        <v>A</v>
      </c>
      <c r="I779" s="11">
        <f t="shared" ca="1" si="100"/>
        <v>537</v>
      </c>
      <c r="J779" s="11">
        <f t="shared" ca="1" si="100"/>
        <v>543</v>
      </c>
      <c r="K779" s="11">
        <f t="shared" ca="1" si="100"/>
        <v>108</v>
      </c>
      <c r="L779" s="11">
        <f t="shared" ca="1" si="100"/>
        <v>793</v>
      </c>
      <c r="M779" s="11">
        <f t="shared" ca="1" si="100"/>
        <v>557</v>
      </c>
      <c r="N779" s="11">
        <f t="shared" ca="1" si="100"/>
        <v>-76</v>
      </c>
      <c r="O779" s="11">
        <f t="shared" ca="1" si="100"/>
        <v>816</v>
      </c>
      <c r="P779" s="11">
        <f t="shared" ca="1" si="100"/>
        <v>606</v>
      </c>
      <c r="Q779" s="11">
        <f t="shared" ca="1" si="100"/>
        <v>375</v>
      </c>
      <c r="R779" s="11">
        <f t="shared" ca="1" si="100"/>
        <v>674</v>
      </c>
      <c r="S779" s="11">
        <f t="shared" ca="1" si="100"/>
        <v>360</v>
      </c>
      <c r="T779" s="11">
        <f t="shared" ca="1" si="100"/>
        <v>512</v>
      </c>
      <c r="U779" s="11">
        <f ca="1">IF($B$9=1,AVERAGE(Tabla1[[#This Row],[OCT]:[DIC]]),IF($B$9=2,AVERAGE(Tabla1[[#This Row],[JUL]:[DIC]]),AVERAGE(Tabla1[[#This Row],[ENE]:[DIC]])))</f>
        <v>515.33333333333337</v>
      </c>
      <c r="V779" s="11">
        <f ca="1">+Tabla1[[#This Row],[PROMEDIO VENTA (UNDS)]]/30</f>
        <v>17.177777777777781</v>
      </c>
      <c r="W779" s="11">
        <f ca="1">+Tabla1[[#This Row],[VENTA POR DÍA]]*Tabla1[[#This Row],[LEAD TIME (Días)]]</f>
        <v>103.06666666666669</v>
      </c>
      <c r="X779" s="11" t="str">
        <f>IF(Tabla1[[#This Row],[ABC]]="C","A PEDIDO","STOCK")</f>
        <v>STOCK</v>
      </c>
      <c r="Y779" s="11">
        <f ca="1">IF(Tabla1[[#This Row],[ABC]]="C",0,ROUNDUP(VLOOKUP(Tabla1[[#This Row],[ABC]],$F$11:$J$12,MATCH(Y$15,$F$10:$J$10,0),0)*Tabla1[[#This Row],[VENTA POR DÍA]],0))</f>
        <v>52</v>
      </c>
      <c r="Z779" s="11">
        <f ca="1">IF(Tabla1[[#This Row],[ABC]]="C",0,ROUNDUP(VLOOKUP(Tabla1[[#This Row],[ABC]],$F$11:$J$12,MATCH(Z$15,$F$10:$J$10,0),0)*Tabla1[[#This Row],[VENTA POR DÍA]],0))</f>
        <v>502</v>
      </c>
    </row>
    <row r="780" spans="2:26" x14ac:dyDescent="0.2">
      <c r="B780" s="2">
        <v>348306</v>
      </c>
      <c r="C780" s="2" t="s">
        <v>740</v>
      </c>
      <c r="D780" s="2" t="s">
        <v>27</v>
      </c>
      <c r="E780" s="3" t="s">
        <v>6</v>
      </c>
      <c r="F780" s="16">
        <f t="shared" ca="1" si="93"/>
        <v>42</v>
      </c>
      <c r="G780" s="17">
        <f t="shared" ca="1" si="94"/>
        <v>22</v>
      </c>
      <c r="H780" s="36" t="str">
        <f>IFERROR(VLOOKUP(Tabla1[[#This Row],[COD PRODUCTO]],Tabla13[#All],9,0),"C")</f>
        <v>B</v>
      </c>
      <c r="I780" s="11">
        <f t="shared" ca="1" si="100"/>
        <v>130</v>
      </c>
      <c r="J780" s="11">
        <f t="shared" ca="1" si="100"/>
        <v>641</v>
      </c>
      <c r="K780" s="11">
        <f t="shared" ca="1" si="100"/>
        <v>418</v>
      </c>
      <c r="L780" s="11">
        <f t="shared" ca="1" si="100"/>
        <v>452</v>
      </c>
      <c r="M780" s="11">
        <f t="shared" ca="1" si="100"/>
        <v>-3</v>
      </c>
      <c r="N780" s="11">
        <f t="shared" ca="1" si="100"/>
        <v>661</v>
      </c>
      <c r="O780" s="11">
        <f t="shared" ca="1" si="100"/>
        <v>828</v>
      </c>
      <c r="P780" s="11">
        <f t="shared" ca="1" si="100"/>
        <v>165</v>
      </c>
      <c r="Q780" s="11">
        <f t="shared" ca="1" si="100"/>
        <v>743</v>
      </c>
      <c r="R780" s="11">
        <f t="shared" ca="1" si="100"/>
        <v>375</v>
      </c>
      <c r="S780" s="11">
        <f t="shared" ca="1" si="100"/>
        <v>-40</v>
      </c>
      <c r="T780" s="11">
        <f t="shared" ca="1" si="100"/>
        <v>165</v>
      </c>
      <c r="U780" s="11">
        <f ca="1">IF($B$9=1,AVERAGE(Tabla1[[#This Row],[OCT]:[DIC]]),IF($B$9=2,AVERAGE(Tabla1[[#This Row],[JUL]:[DIC]]),AVERAGE(Tabla1[[#This Row],[ENE]:[DIC]])))</f>
        <v>166.66666666666666</v>
      </c>
      <c r="V780" s="11">
        <f ca="1">+Tabla1[[#This Row],[PROMEDIO VENTA (UNDS)]]/30</f>
        <v>5.5555555555555554</v>
      </c>
      <c r="W780" s="11">
        <f ca="1">+Tabla1[[#This Row],[VENTA POR DÍA]]*Tabla1[[#This Row],[LEAD TIME (Días)]]</f>
        <v>122.22222222222221</v>
      </c>
      <c r="X780" s="11" t="str">
        <f>IF(Tabla1[[#This Row],[ABC]]="C","A PEDIDO","STOCK")</f>
        <v>STOCK</v>
      </c>
      <c r="Y780" s="11">
        <f ca="1">IF(Tabla1[[#This Row],[ABC]]="C",0,ROUNDUP(VLOOKUP(Tabla1[[#This Row],[ABC]],$F$11:$J$12,MATCH(Y$15,$F$10:$J$10,0),0)*Tabla1[[#This Row],[VENTA POR DÍA]],0))</f>
        <v>53</v>
      </c>
      <c r="Z780" s="11">
        <f ca="1">IF(Tabla1[[#This Row],[ABC]]="C",0,ROUNDUP(VLOOKUP(Tabla1[[#This Row],[ABC]],$F$11:$J$12,MATCH(Z$15,$F$10:$J$10,0),0)*Tabla1[[#This Row],[VENTA POR DÍA]],0))</f>
        <v>127</v>
      </c>
    </row>
    <row r="781" spans="2:26" x14ac:dyDescent="0.2">
      <c r="B781" s="2">
        <v>364163</v>
      </c>
      <c r="C781" s="2" t="s">
        <v>123</v>
      </c>
      <c r="D781" s="2" t="s">
        <v>27</v>
      </c>
      <c r="E781" s="3" t="s">
        <v>6</v>
      </c>
      <c r="F781" s="16">
        <f t="shared" ca="1" si="93"/>
        <v>44</v>
      </c>
      <c r="G781" s="17">
        <f t="shared" ca="1" si="94"/>
        <v>9</v>
      </c>
      <c r="H781" s="36" t="str">
        <f>IFERROR(VLOOKUP(Tabla1[[#This Row],[COD PRODUCTO]],Tabla13[#All],9,0),"C")</f>
        <v>B</v>
      </c>
      <c r="I781" s="11">
        <f t="shared" ca="1" si="100"/>
        <v>878</v>
      </c>
      <c r="J781" s="11">
        <f t="shared" ca="1" si="100"/>
        <v>508</v>
      </c>
      <c r="K781" s="11">
        <f t="shared" ca="1" si="100"/>
        <v>-58</v>
      </c>
      <c r="L781" s="11">
        <f t="shared" ca="1" si="100"/>
        <v>387</v>
      </c>
      <c r="M781" s="11">
        <f t="shared" ca="1" si="100"/>
        <v>332</v>
      </c>
      <c r="N781" s="11">
        <f t="shared" ca="1" si="100"/>
        <v>-54</v>
      </c>
      <c r="O781" s="11">
        <f t="shared" ca="1" si="100"/>
        <v>961</v>
      </c>
      <c r="P781" s="11">
        <f t="shared" ca="1" si="100"/>
        <v>987</v>
      </c>
      <c r="Q781" s="11">
        <f t="shared" ca="1" si="100"/>
        <v>161</v>
      </c>
      <c r="R781" s="11">
        <f t="shared" ca="1" si="100"/>
        <v>890</v>
      </c>
      <c r="S781" s="11">
        <f t="shared" ca="1" si="100"/>
        <v>502</v>
      </c>
      <c r="T781" s="11">
        <f t="shared" ca="1" si="100"/>
        <v>103</v>
      </c>
      <c r="U781" s="11">
        <f ca="1">IF($B$9=1,AVERAGE(Tabla1[[#This Row],[OCT]:[DIC]]),IF($B$9=2,AVERAGE(Tabla1[[#This Row],[JUL]:[DIC]]),AVERAGE(Tabla1[[#This Row],[ENE]:[DIC]])))</f>
        <v>498.33333333333331</v>
      </c>
      <c r="V781" s="11">
        <f ca="1">+Tabla1[[#This Row],[PROMEDIO VENTA (UNDS)]]/30</f>
        <v>16.611111111111111</v>
      </c>
      <c r="W781" s="11">
        <f ca="1">+Tabla1[[#This Row],[VENTA POR DÍA]]*Tabla1[[#This Row],[LEAD TIME (Días)]]</f>
        <v>149.5</v>
      </c>
      <c r="X781" s="11" t="str">
        <f>IF(Tabla1[[#This Row],[ABC]]="C","A PEDIDO","STOCK")</f>
        <v>STOCK</v>
      </c>
      <c r="Y781" s="11">
        <f ca="1">IF(Tabla1[[#This Row],[ABC]]="C",0,ROUNDUP(VLOOKUP(Tabla1[[#This Row],[ABC]],$F$11:$J$12,MATCH(Y$15,$F$10:$J$10,0),0)*Tabla1[[#This Row],[VENTA POR DÍA]],0))</f>
        <v>156</v>
      </c>
      <c r="Z781" s="11">
        <f ca="1">IF(Tabla1[[#This Row],[ABC]]="C",0,ROUNDUP(VLOOKUP(Tabla1[[#This Row],[ABC]],$F$11:$J$12,MATCH(Z$15,$F$10:$J$10,0),0)*Tabla1[[#This Row],[VENTA POR DÍA]],0))</f>
        <v>379</v>
      </c>
    </row>
    <row r="782" spans="2:26" x14ac:dyDescent="0.2">
      <c r="B782" s="2">
        <v>368051</v>
      </c>
      <c r="C782" s="2" t="s">
        <v>320</v>
      </c>
      <c r="D782" s="2" t="s">
        <v>27</v>
      </c>
      <c r="E782" s="3" t="s">
        <v>6</v>
      </c>
      <c r="F782" s="16">
        <f t="shared" ca="1" si="93"/>
        <v>12</v>
      </c>
      <c r="G782" s="17">
        <f t="shared" ca="1" si="94"/>
        <v>15</v>
      </c>
      <c r="H782" s="36" t="str">
        <f>IFERROR(VLOOKUP(Tabla1[[#This Row],[COD PRODUCTO]],Tabla13[#All],9,0),"C")</f>
        <v>B</v>
      </c>
      <c r="I782" s="11">
        <f t="shared" ca="1" si="100"/>
        <v>731</v>
      </c>
      <c r="J782" s="11">
        <f t="shared" ca="1" si="100"/>
        <v>391</v>
      </c>
      <c r="K782" s="11">
        <f t="shared" ca="1" si="100"/>
        <v>-19</v>
      </c>
      <c r="L782" s="11">
        <f t="shared" ca="1" si="100"/>
        <v>958</v>
      </c>
      <c r="M782" s="11">
        <f t="shared" ca="1" si="100"/>
        <v>804</v>
      </c>
      <c r="N782" s="11">
        <f t="shared" ca="1" si="100"/>
        <v>-8</v>
      </c>
      <c r="O782" s="11">
        <f t="shared" ca="1" si="100"/>
        <v>876</v>
      </c>
      <c r="P782" s="11">
        <f t="shared" ca="1" si="100"/>
        <v>731</v>
      </c>
      <c r="Q782" s="11">
        <f t="shared" ca="1" si="100"/>
        <v>129</v>
      </c>
      <c r="R782" s="11">
        <f t="shared" ca="1" si="100"/>
        <v>145</v>
      </c>
      <c r="S782" s="11">
        <f t="shared" ca="1" si="100"/>
        <v>793</v>
      </c>
      <c r="T782" s="11">
        <f t="shared" ca="1" si="100"/>
        <v>989</v>
      </c>
      <c r="U782" s="11">
        <f ca="1">IF($B$9=1,AVERAGE(Tabla1[[#This Row],[OCT]:[DIC]]),IF($B$9=2,AVERAGE(Tabla1[[#This Row],[JUL]:[DIC]]),AVERAGE(Tabla1[[#This Row],[ENE]:[DIC]])))</f>
        <v>642.33333333333337</v>
      </c>
      <c r="V782" s="11">
        <f ca="1">+Tabla1[[#This Row],[PROMEDIO VENTA (UNDS)]]/30</f>
        <v>21.411111111111111</v>
      </c>
      <c r="W782" s="11">
        <f ca="1">+Tabla1[[#This Row],[VENTA POR DÍA]]*Tabla1[[#This Row],[LEAD TIME (Días)]]</f>
        <v>321.16666666666669</v>
      </c>
      <c r="X782" s="11" t="str">
        <f>IF(Tabla1[[#This Row],[ABC]]="C","A PEDIDO","STOCK")</f>
        <v>STOCK</v>
      </c>
      <c r="Y782" s="11">
        <f ca="1">IF(Tabla1[[#This Row],[ABC]]="C",0,ROUNDUP(VLOOKUP(Tabla1[[#This Row],[ABC]],$F$11:$J$12,MATCH(Y$15,$F$10:$J$10,0),0)*Tabla1[[#This Row],[VENTA POR DÍA]],0))</f>
        <v>201</v>
      </c>
      <c r="Z782" s="11">
        <f ca="1">IF(Tabla1[[#This Row],[ABC]]="C",0,ROUNDUP(VLOOKUP(Tabla1[[#This Row],[ABC]],$F$11:$J$12,MATCH(Z$15,$F$10:$J$10,0),0)*Tabla1[[#This Row],[VENTA POR DÍA]],0))</f>
        <v>488</v>
      </c>
    </row>
    <row r="783" spans="2:26" x14ac:dyDescent="0.2">
      <c r="B783" s="2">
        <v>348134</v>
      </c>
      <c r="C783" s="2" t="s">
        <v>320</v>
      </c>
      <c r="D783" s="2" t="s">
        <v>27</v>
      </c>
      <c r="E783" s="3" t="s">
        <v>6</v>
      </c>
      <c r="F783" s="16">
        <f t="shared" ca="1" si="93"/>
        <v>12</v>
      </c>
      <c r="G783" s="17">
        <f t="shared" ca="1" si="94"/>
        <v>5</v>
      </c>
      <c r="H783" s="36" t="str">
        <f>IFERROR(VLOOKUP(Tabla1[[#This Row],[COD PRODUCTO]],Tabla13[#All],9,0),"C")</f>
        <v>A</v>
      </c>
      <c r="I783" s="11">
        <f t="shared" ca="1" si="100"/>
        <v>-99</v>
      </c>
      <c r="J783" s="11">
        <f t="shared" ca="1" si="100"/>
        <v>219</v>
      </c>
      <c r="K783" s="11">
        <f t="shared" ca="1" si="100"/>
        <v>353</v>
      </c>
      <c r="L783" s="11">
        <f t="shared" ca="1" si="100"/>
        <v>-5</v>
      </c>
      <c r="M783" s="11">
        <f t="shared" ca="1" si="100"/>
        <v>255</v>
      </c>
      <c r="N783" s="11">
        <f t="shared" ca="1" si="100"/>
        <v>424</v>
      </c>
      <c r="O783" s="11">
        <f t="shared" ca="1" si="100"/>
        <v>194</v>
      </c>
      <c r="P783" s="11">
        <f t="shared" ca="1" si="100"/>
        <v>483</v>
      </c>
      <c r="Q783" s="11">
        <f t="shared" ca="1" si="100"/>
        <v>802</v>
      </c>
      <c r="R783" s="11">
        <f t="shared" ca="1" si="100"/>
        <v>549</v>
      </c>
      <c r="S783" s="11">
        <f t="shared" ca="1" si="100"/>
        <v>887</v>
      </c>
      <c r="T783" s="11">
        <f t="shared" ca="1" si="100"/>
        <v>135</v>
      </c>
      <c r="U783" s="11">
        <f ca="1">IF($B$9=1,AVERAGE(Tabla1[[#This Row],[OCT]:[DIC]]),IF($B$9=2,AVERAGE(Tabla1[[#This Row],[JUL]:[DIC]]),AVERAGE(Tabla1[[#This Row],[ENE]:[DIC]])))</f>
        <v>523.66666666666663</v>
      </c>
      <c r="V783" s="11">
        <f ca="1">+Tabla1[[#This Row],[PROMEDIO VENTA (UNDS)]]/30</f>
        <v>17.455555555555556</v>
      </c>
      <c r="W783" s="11">
        <f ca="1">+Tabla1[[#This Row],[VENTA POR DÍA]]*Tabla1[[#This Row],[LEAD TIME (Días)]]</f>
        <v>87.277777777777771</v>
      </c>
      <c r="X783" s="11" t="str">
        <f>IF(Tabla1[[#This Row],[ABC]]="C","A PEDIDO","STOCK")</f>
        <v>STOCK</v>
      </c>
      <c r="Y783" s="11">
        <f ca="1">IF(Tabla1[[#This Row],[ABC]]="C",0,ROUNDUP(VLOOKUP(Tabla1[[#This Row],[ABC]],$F$11:$J$12,MATCH(Y$15,$F$10:$J$10,0),0)*Tabla1[[#This Row],[VENTA POR DÍA]],0))</f>
        <v>52</v>
      </c>
      <c r="Z783" s="11">
        <f ca="1">IF(Tabla1[[#This Row],[ABC]]="C",0,ROUNDUP(VLOOKUP(Tabla1[[#This Row],[ABC]],$F$11:$J$12,MATCH(Z$15,$F$10:$J$10,0),0)*Tabla1[[#This Row],[VENTA POR DÍA]],0))</f>
        <v>510</v>
      </c>
    </row>
    <row r="784" spans="2:26" x14ac:dyDescent="0.2">
      <c r="B784" s="2">
        <v>348298</v>
      </c>
      <c r="C784" s="2" t="s">
        <v>800</v>
      </c>
      <c r="D784" s="2" t="s">
        <v>27</v>
      </c>
      <c r="E784" s="3" t="s">
        <v>6</v>
      </c>
      <c r="F784" s="16">
        <f t="shared" ref="F784:F847" ca="1" si="101">RANDBETWEEN(5,50)</f>
        <v>35</v>
      </c>
      <c r="G784" s="17">
        <f t="shared" ref="G784:G847" ca="1" si="102">RANDBETWEEN(3,30)</f>
        <v>18</v>
      </c>
      <c r="H784" s="36" t="str">
        <f>IFERROR(VLOOKUP(Tabla1[[#This Row],[COD PRODUCTO]],Tabla13[#All],9,0),"C")</f>
        <v>C</v>
      </c>
      <c r="I784" s="11">
        <f t="shared" ca="1" si="100"/>
        <v>917</v>
      </c>
      <c r="J784" s="11">
        <f t="shared" ca="1" si="100"/>
        <v>964</v>
      </c>
      <c r="K784" s="11">
        <f t="shared" ca="1" si="100"/>
        <v>114</v>
      </c>
      <c r="L784" s="11">
        <f t="shared" ca="1" si="100"/>
        <v>533</v>
      </c>
      <c r="M784" s="11">
        <f t="shared" ca="1" si="100"/>
        <v>146</v>
      </c>
      <c r="N784" s="11">
        <f t="shared" ca="1" si="100"/>
        <v>738</v>
      </c>
      <c r="O784" s="11">
        <f t="shared" ca="1" si="100"/>
        <v>56</v>
      </c>
      <c r="P784" s="11">
        <f t="shared" ca="1" si="100"/>
        <v>749</v>
      </c>
      <c r="Q784" s="11">
        <f t="shared" ca="1" si="100"/>
        <v>117</v>
      </c>
      <c r="R784" s="11">
        <f t="shared" ca="1" si="100"/>
        <v>773</v>
      </c>
      <c r="S784" s="11">
        <f t="shared" ca="1" si="100"/>
        <v>-61</v>
      </c>
      <c r="T784" s="11">
        <f t="shared" ca="1" si="100"/>
        <v>546</v>
      </c>
      <c r="U784" s="11">
        <f ca="1">IF($B$9=1,AVERAGE(Tabla1[[#This Row],[OCT]:[DIC]]),IF($B$9=2,AVERAGE(Tabla1[[#This Row],[JUL]:[DIC]]),AVERAGE(Tabla1[[#This Row],[ENE]:[DIC]])))</f>
        <v>419.33333333333331</v>
      </c>
      <c r="V784" s="11">
        <f ca="1">+Tabla1[[#This Row],[PROMEDIO VENTA (UNDS)]]/30</f>
        <v>13.977777777777778</v>
      </c>
      <c r="W784" s="11">
        <f ca="1">+Tabla1[[#This Row],[VENTA POR DÍA]]*Tabla1[[#This Row],[LEAD TIME (Días)]]</f>
        <v>251.6</v>
      </c>
      <c r="X784" s="11" t="str">
        <f>IF(Tabla1[[#This Row],[ABC]]="C","A PEDIDO","STOCK")</f>
        <v>A PEDIDO</v>
      </c>
      <c r="Y784" s="11">
        <f>IF(Tabla1[[#This Row],[ABC]]="C",0,ROUNDUP(VLOOKUP(Tabla1[[#This Row],[ABC]],$F$11:$J$12,MATCH(Y$15,$F$10:$J$10,0),0)*Tabla1[[#This Row],[VENTA POR DÍA]],0))</f>
        <v>0</v>
      </c>
      <c r="Z784" s="11">
        <f>IF(Tabla1[[#This Row],[ABC]]="C",0,ROUNDUP(VLOOKUP(Tabla1[[#This Row],[ABC]],$F$11:$J$12,MATCH(Z$15,$F$10:$J$10,0),0)*Tabla1[[#This Row],[VENTA POR DÍA]],0))</f>
        <v>0</v>
      </c>
    </row>
    <row r="785" spans="2:26" x14ac:dyDescent="0.2">
      <c r="B785" s="2">
        <v>369600</v>
      </c>
      <c r="C785" s="2" t="s">
        <v>28</v>
      </c>
      <c r="D785" s="2" t="s">
        <v>27</v>
      </c>
      <c r="E785" s="3" t="s">
        <v>6</v>
      </c>
      <c r="F785" s="16">
        <f t="shared" ca="1" si="101"/>
        <v>28</v>
      </c>
      <c r="G785" s="17">
        <f t="shared" ca="1" si="102"/>
        <v>13</v>
      </c>
      <c r="H785" s="36" t="str">
        <f>IFERROR(VLOOKUP(Tabla1[[#This Row],[COD PRODUCTO]],Tabla13[#All],9,0),"C")</f>
        <v>C</v>
      </c>
      <c r="I785" s="11">
        <f t="shared" ca="1" si="100"/>
        <v>374</v>
      </c>
      <c r="J785" s="11">
        <f t="shared" ca="1" si="100"/>
        <v>897</v>
      </c>
      <c r="K785" s="11">
        <f t="shared" ca="1" si="100"/>
        <v>69</v>
      </c>
      <c r="L785" s="11">
        <f t="shared" ca="1" si="100"/>
        <v>977</v>
      </c>
      <c r="M785" s="11">
        <f t="shared" ca="1" si="100"/>
        <v>199</v>
      </c>
      <c r="N785" s="11">
        <f t="shared" ca="1" si="100"/>
        <v>922</v>
      </c>
      <c r="O785" s="11">
        <f t="shared" ca="1" si="100"/>
        <v>656</v>
      </c>
      <c r="P785" s="11">
        <f t="shared" ca="1" si="100"/>
        <v>934</v>
      </c>
      <c r="Q785" s="11">
        <f t="shared" ca="1" si="100"/>
        <v>878</v>
      </c>
      <c r="R785" s="11">
        <f t="shared" ca="1" si="100"/>
        <v>485</v>
      </c>
      <c r="S785" s="11">
        <f t="shared" ca="1" si="100"/>
        <v>135</v>
      </c>
      <c r="T785" s="11">
        <f t="shared" ca="1" si="100"/>
        <v>758</v>
      </c>
      <c r="U785" s="11">
        <f ca="1">IF($B$9=1,AVERAGE(Tabla1[[#This Row],[OCT]:[DIC]]),IF($B$9=2,AVERAGE(Tabla1[[#This Row],[JUL]:[DIC]]),AVERAGE(Tabla1[[#This Row],[ENE]:[DIC]])))</f>
        <v>459.33333333333331</v>
      </c>
      <c r="V785" s="11">
        <f ca="1">+Tabla1[[#This Row],[PROMEDIO VENTA (UNDS)]]/30</f>
        <v>15.31111111111111</v>
      </c>
      <c r="W785" s="11">
        <f ca="1">+Tabla1[[#This Row],[VENTA POR DÍA]]*Tabla1[[#This Row],[LEAD TIME (Días)]]</f>
        <v>199.04444444444442</v>
      </c>
      <c r="X785" s="11" t="str">
        <f>IF(Tabla1[[#This Row],[ABC]]="C","A PEDIDO","STOCK")</f>
        <v>A PEDIDO</v>
      </c>
      <c r="Y785" s="11">
        <f>IF(Tabla1[[#This Row],[ABC]]="C",0,ROUNDUP(VLOOKUP(Tabla1[[#This Row],[ABC]],$F$11:$J$12,MATCH(Y$15,$F$10:$J$10,0),0)*Tabla1[[#This Row],[VENTA POR DÍA]],0))</f>
        <v>0</v>
      </c>
      <c r="Z785" s="11">
        <f>IF(Tabla1[[#This Row],[ABC]]="C",0,ROUNDUP(VLOOKUP(Tabla1[[#This Row],[ABC]],$F$11:$J$12,MATCH(Z$15,$F$10:$J$10,0),0)*Tabla1[[#This Row],[VENTA POR DÍA]],0))</f>
        <v>0</v>
      </c>
    </row>
    <row r="786" spans="2:26" x14ac:dyDescent="0.2">
      <c r="B786" s="2">
        <v>348243</v>
      </c>
      <c r="C786" s="2" t="s">
        <v>7</v>
      </c>
      <c r="D786" s="2" t="s">
        <v>8</v>
      </c>
      <c r="E786" s="3" t="s">
        <v>6</v>
      </c>
      <c r="F786" s="16">
        <f t="shared" ca="1" si="101"/>
        <v>11</v>
      </c>
      <c r="G786" s="17">
        <f t="shared" ca="1" si="102"/>
        <v>12</v>
      </c>
      <c r="H786" s="36" t="str">
        <f>IFERROR(VLOOKUP(Tabla1[[#This Row],[COD PRODUCTO]],Tabla13[#All],9,0),"C")</f>
        <v>B</v>
      </c>
      <c r="I786" s="11">
        <f t="shared" ref="I786:T795" ca="1" si="103">RANDBETWEEN(-100,1000)</f>
        <v>543</v>
      </c>
      <c r="J786" s="11">
        <f t="shared" ca="1" si="103"/>
        <v>317</v>
      </c>
      <c r="K786" s="11">
        <f t="shared" ca="1" si="103"/>
        <v>90</v>
      </c>
      <c r="L786" s="11">
        <f t="shared" ca="1" si="103"/>
        <v>915</v>
      </c>
      <c r="M786" s="11">
        <f t="shared" ca="1" si="103"/>
        <v>-89</v>
      </c>
      <c r="N786" s="11">
        <f t="shared" ca="1" si="103"/>
        <v>-75</v>
      </c>
      <c r="O786" s="11">
        <f t="shared" ca="1" si="103"/>
        <v>26</v>
      </c>
      <c r="P786" s="11">
        <f t="shared" ca="1" si="103"/>
        <v>930</v>
      </c>
      <c r="Q786" s="11">
        <f t="shared" ca="1" si="103"/>
        <v>199</v>
      </c>
      <c r="R786" s="11">
        <f t="shared" ca="1" si="103"/>
        <v>747</v>
      </c>
      <c r="S786" s="11">
        <f t="shared" ca="1" si="103"/>
        <v>284</v>
      </c>
      <c r="T786" s="11">
        <f t="shared" ca="1" si="103"/>
        <v>24</v>
      </c>
      <c r="U786" s="11">
        <f ca="1">IF($B$9=1,AVERAGE(Tabla1[[#This Row],[OCT]:[DIC]]),IF($B$9=2,AVERAGE(Tabla1[[#This Row],[JUL]:[DIC]]),AVERAGE(Tabla1[[#This Row],[ENE]:[DIC]])))</f>
        <v>351.66666666666669</v>
      </c>
      <c r="V786" s="11">
        <f ca="1">+Tabla1[[#This Row],[PROMEDIO VENTA (UNDS)]]/30</f>
        <v>11.722222222222223</v>
      </c>
      <c r="W786" s="11">
        <f ca="1">+Tabla1[[#This Row],[VENTA POR DÍA]]*Tabla1[[#This Row],[LEAD TIME (Días)]]</f>
        <v>140.66666666666669</v>
      </c>
      <c r="X786" s="11" t="str">
        <f>IF(Tabla1[[#This Row],[ABC]]="C","A PEDIDO","STOCK")</f>
        <v>STOCK</v>
      </c>
      <c r="Y786" s="11">
        <f ca="1">IF(Tabla1[[#This Row],[ABC]]="C",0,ROUNDUP(VLOOKUP(Tabla1[[#This Row],[ABC]],$F$11:$J$12,MATCH(Y$15,$F$10:$J$10,0),0)*Tabla1[[#This Row],[VENTA POR DÍA]],0))</f>
        <v>110</v>
      </c>
      <c r="Z786" s="11">
        <f ca="1">IF(Tabla1[[#This Row],[ABC]]="C",0,ROUNDUP(VLOOKUP(Tabla1[[#This Row],[ABC]],$F$11:$J$12,MATCH(Z$15,$F$10:$J$10,0),0)*Tabla1[[#This Row],[VENTA POR DÍA]],0))</f>
        <v>268</v>
      </c>
    </row>
    <row r="787" spans="2:26" x14ac:dyDescent="0.2">
      <c r="B787" s="2">
        <v>348546</v>
      </c>
      <c r="C787" s="2" t="s">
        <v>32</v>
      </c>
      <c r="D787" s="2" t="s">
        <v>8</v>
      </c>
      <c r="E787" s="3" t="s">
        <v>6</v>
      </c>
      <c r="F787" s="16">
        <f t="shared" ca="1" si="101"/>
        <v>11</v>
      </c>
      <c r="G787" s="17">
        <f t="shared" ca="1" si="102"/>
        <v>15</v>
      </c>
      <c r="H787" s="36" t="str">
        <f>IFERROR(VLOOKUP(Tabla1[[#This Row],[COD PRODUCTO]],Tabla13[#All],9,0),"C")</f>
        <v>B</v>
      </c>
      <c r="I787" s="11">
        <f t="shared" ca="1" si="103"/>
        <v>240</v>
      </c>
      <c r="J787" s="11">
        <f t="shared" ca="1" si="103"/>
        <v>488</v>
      </c>
      <c r="K787" s="11">
        <f t="shared" ca="1" si="103"/>
        <v>597</v>
      </c>
      <c r="L787" s="11">
        <f t="shared" ca="1" si="103"/>
        <v>111</v>
      </c>
      <c r="M787" s="11">
        <f t="shared" ca="1" si="103"/>
        <v>873</v>
      </c>
      <c r="N787" s="11">
        <f t="shared" ca="1" si="103"/>
        <v>20</v>
      </c>
      <c r="O787" s="11">
        <f t="shared" ca="1" si="103"/>
        <v>804</v>
      </c>
      <c r="P787" s="11">
        <f t="shared" ca="1" si="103"/>
        <v>-62</v>
      </c>
      <c r="Q787" s="11">
        <f t="shared" ca="1" si="103"/>
        <v>380</v>
      </c>
      <c r="R787" s="11">
        <f t="shared" ca="1" si="103"/>
        <v>225</v>
      </c>
      <c r="S787" s="11">
        <f t="shared" ca="1" si="103"/>
        <v>184</v>
      </c>
      <c r="T787" s="11">
        <f t="shared" ca="1" si="103"/>
        <v>404</v>
      </c>
      <c r="U787" s="11">
        <f ca="1">IF($B$9=1,AVERAGE(Tabla1[[#This Row],[OCT]:[DIC]]),IF($B$9=2,AVERAGE(Tabla1[[#This Row],[JUL]:[DIC]]),AVERAGE(Tabla1[[#This Row],[ENE]:[DIC]])))</f>
        <v>271</v>
      </c>
      <c r="V787" s="11">
        <f ca="1">+Tabla1[[#This Row],[PROMEDIO VENTA (UNDS)]]/30</f>
        <v>9.0333333333333332</v>
      </c>
      <c r="W787" s="11">
        <f ca="1">+Tabla1[[#This Row],[VENTA POR DÍA]]*Tabla1[[#This Row],[LEAD TIME (Días)]]</f>
        <v>135.5</v>
      </c>
      <c r="X787" s="11" t="str">
        <f>IF(Tabla1[[#This Row],[ABC]]="C","A PEDIDO","STOCK")</f>
        <v>STOCK</v>
      </c>
      <c r="Y787" s="11">
        <f ca="1">IF(Tabla1[[#This Row],[ABC]]="C",0,ROUNDUP(VLOOKUP(Tabla1[[#This Row],[ABC]],$F$11:$J$12,MATCH(Y$15,$F$10:$J$10,0),0)*Tabla1[[#This Row],[VENTA POR DÍA]],0))</f>
        <v>85</v>
      </c>
      <c r="Z787" s="11">
        <f ca="1">IF(Tabla1[[#This Row],[ABC]]="C",0,ROUNDUP(VLOOKUP(Tabla1[[#This Row],[ABC]],$F$11:$J$12,MATCH(Z$15,$F$10:$J$10,0),0)*Tabla1[[#This Row],[VENTA POR DÍA]],0))</f>
        <v>206</v>
      </c>
    </row>
    <row r="788" spans="2:26" x14ac:dyDescent="0.2">
      <c r="B788" s="2">
        <v>348070</v>
      </c>
      <c r="C788" s="2" t="s">
        <v>63</v>
      </c>
      <c r="D788" s="2" t="s">
        <v>8</v>
      </c>
      <c r="E788" s="3" t="s">
        <v>6</v>
      </c>
      <c r="F788" s="16">
        <f t="shared" ca="1" si="101"/>
        <v>47</v>
      </c>
      <c r="G788" s="17">
        <f t="shared" ca="1" si="102"/>
        <v>16</v>
      </c>
      <c r="H788" s="36" t="str">
        <f>IFERROR(VLOOKUP(Tabla1[[#This Row],[COD PRODUCTO]],Tabla13[#All],9,0),"C")</f>
        <v>A</v>
      </c>
      <c r="I788" s="11">
        <f t="shared" ca="1" si="103"/>
        <v>443</v>
      </c>
      <c r="J788" s="11">
        <f t="shared" ca="1" si="103"/>
        <v>662</v>
      </c>
      <c r="K788" s="11">
        <f t="shared" ca="1" si="103"/>
        <v>518</v>
      </c>
      <c r="L788" s="11">
        <f t="shared" ca="1" si="103"/>
        <v>533</v>
      </c>
      <c r="M788" s="11">
        <f t="shared" ca="1" si="103"/>
        <v>541</v>
      </c>
      <c r="N788" s="11">
        <f t="shared" ca="1" si="103"/>
        <v>471</v>
      </c>
      <c r="O788" s="11">
        <f t="shared" ca="1" si="103"/>
        <v>325</v>
      </c>
      <c r="P788" s="11">
        <f t="shared" ca="1" si="103"/>
        <v>789</v>
      </c>
      <c r="Q788" s="11">
        <f t="shared" ca="1" si="103"/>
        <v>124</v>
      </c>
      <c r="R788" s="11">
        <f t="shared" ca="1" si="103"/>
        <v>72</v>
      </c>
      <c r="S788" s="11">
        <f t="shared" ca="1" si="103"/>
        <v>114</v>
      </c>
      <c r="T788" s="11">
        <f t="shared" ca="1" si="103"/>
        <v>19</v>
      </c>
      <c r="U788" s="11">
        <f ca="1">IF($B$9=1,AVERAGE(Tabla1[[#This Row],[OCT]:[DIC]]),IF($B$9=2,AVERAGE(Tabla1[[#This Row],[JUL]:[DIC]]),AVERAGE(Tabla1[[#This Row],[ENE]:[DIC]])))</f>
        <v>68.333333333333329</v>
      </c>
      <c r="V788" s="11">
        <f ca="1">+Tabla1[[#This Row],[PROMEDIO VENTA (UNDS)]]/30</f>
        <v>2.2777777777777777</v>
      </c>
      <c r="W788" s="11">
        <f ca="1">+Tabla1[[#This Row],[VENTA POR DÍA]]*Tabla1[[#This Row],[LEAD TIME (Días)]]</f>
        <v>36.444444444444443</v>
      </c>
      <c r="X788" s="11" t="str">
        <f>IF(Tabla1[[#This Row],[ABC]]="C","A PEDIDO","STOCK")</f>
        <v>STOCK</v>
      </c>
      <c r="Y788" s="11">
        <f ca="1">IF(Tabla1[[#This Row],[ABC]]="C",0,ROUNDUP(VLOOKUP(Tabla1[[#This Row],[ABC]],$F$11:$J$12,MATCH(Y$15,$F$10:$J$10,0),0)*Tabla1[[#This Row],[VENTA POR DÍA]],0))</f>
        <v>7</v>
      </c>
      <c r="Z788" s="11">
        <f ca="1">IF(Tabla1[[#This Row],[ABC]]="C",0,ROUNDUP(VLOOKUP(Tabla1[[#This Row],[ABC]],$F$11:$J$12,MATCH(Z$15,$F$10:$J$10,0),0)*Tabla1[[#This Row],[VENTA POR DÍA]],0))</f>
        <v>67</v>
      </c>
    </row>
    <row r="789" spans="2:26" x14ac:dyDescent="0.2">
      <c r="B789" s="2">
        <v>348076</v>
      </c>
      <c r="C789" s="2" t="s">
        <v>64</v>
      </c>
      <c r="D789" s="2" t="s">
        <v>8</v>
      </c>
      <c r="E789" s="3" t="s">
        <v>6</v>
      </c>
      <c r="F789" s="16">
        <f t="shared" ca="1" si="101"/>
        <v>5</v>
      </c>
      <c r="G789" s="17">
        <f t="shared" ca="1" si="102"/>
        <v>4</v>
      </c>
      <c r="H789" s="36" t="str">
        <f>IFERROR(VLOOKUP(Tabla1[[#This Row],[COD PRODUCTO]],Tabla13[#All],9,0),"C")</f>
        <v>C</v>
      </c>
      <c r="I789" s="11">
        <f t="shared" ca="1" si="103"/>
        <v>876</v>
      </c>
      <c r="J789" s="11">
        <f t="shared" ca="1" si="103"/>
        <v>876</v>
      </c>
      <c r="K789" s="11">
        <f t="shared" ca="1" si="103"/>
        <v>424</v>
      </c>
      <c r="L789" s="11">
        <f t="shared" ca="1" si="103"/>
        <v>-87</v>
      </c>
      <c r="M789" s="11">
        <f t="shared" ca="1" si="103"/>
        <v>431</v>
      </c>
      <c r="N789" s="11">
        <f t="shared" ca="1" si="103"/>
        <v>735</v>
      </c>
      <c r="O789" s="11">
        <f t="shared" ca="1" si="103"/>
        <v>402</v>
      </c>
      <c r="P789" s="11">
        <f t="shared" ca="1" si="103"/>
        <v>594</v>
      </c>
      <c r="Q789" s="11">
        <f t="shared" ca="1" si="103"/>
        <v>889</v>
      </c>
      <c r="R789" s="11">
        <f t="shared" ca="1" si="103"/>
        <v>649</v>
      </c>
      <c r="S789" s="11">
        <f t="shared" ca="1" si="103"/>
        <v>666</v>
      </c>
      <c r="T789" s="11">
        <f t="shared" ca="1" si="103"/>
        <v>-21</v>
      </c>
      <c r="U789" s="11">
        <f ca="1">IF($B$9=1,AVERAGE(Tabla1[[#This Row],[OCT]:[DIC]]),IF($B$9=2,AVERAGE(Tabla1[[#This Row],[JUL]:[DIC]]),AVERAGE(Tabla1[[#This Row],[ENE]:[DIC]])))</f>
        <v>431.33333333333331</v>
      </c>
      <c r="V789" s="11">
        <f ca="1">+Tabla1[[#This Row],[PROMEDIO VENTA (UNDS)]]/30</f>
        <v>14.377777777777776</v>
      </c>
      <c r="W789" s="11">
        <f ca="1">+Tabla1[[#This Row],[VENTA POR DÍA]]*Tabla1[[#This Row],[LEAD TIME (Días)]]</f>
        <v>57.511111111111106</v>
      </c>
      <c r="X789" s="11" t="str">
        <f>IF(Tabla1[[#This Row],[ABC]]="C","A PEDIDO","STOCK")</f>
        <v>A PEDIDO</v>
      </c>
      <c r="Y789" s="11">
        <f>IF(Tabla1[[#This Row],[ABC]]="C",0,ROUNDUP(VLOOKUP(Tabla1[[#This Row],[ABC]],$F$11:$J$12,MATCH(Y$15,$F$10:$J$10,0),0)*Tabla1[[#This Row],[VENTA POR DÍA]],0))</f>
        <v>0</v>
      </c>
      <c r="Z789" s="11">
        <f>IF(Tabla1[[#This Row],[ABC]]="C",0,ROUNDUP(VLOOKUP(Tabla1[[#This Row],[ABC]],$F$11:$J$12,MATCH(Z$15,$F$10:$J$10,0),0)*Tabla1[[#This Row],[VENTA POR DÍA]],0))</f>
        <v>0</v>
      </c>
    </row>
    <row r="790" spans="2:26" x14ac:dyDescent="0.2">
      <c r="B790" s="2">
        <v>348040</v>
      </c>
      <c r="C790" s="2" t="s">
        <v>65</v>
      </c>
      <c r="D790" s="2" t="s">
        <v>8</v>
      </c>
      <c r="E790" s="3" t="s">
        <v>6</v>
      </c>
      <c r="F790" s="16">
        <f t="shared" ca="1" si="101"/>
        <v>29</v>
      </c>
      <c r="G790" s="17">
        <f t="shared" ca="1" si="102"/>
        <v>26</v>
      </c>
      <c r="H790" s="36" t="str">
        <f>IFERROR(VLOOKUP(Tabla1[[#This Row],[COD PRODUCTO]],Tabla13[#All],9,0),"C")</f>
        <v>C</v>
      </c>
      <c r="I790" s="11">
        <f t="shared" ca="1" si="103"/>
        <v>645</v>
      </c>
      <c r="J790" s="11">
        <f t="shared" ca="1" si="103"/>
        <v>928</v>
      </c>
      <c r="K790" s="11">
        <f t="shared" ca="1" si="103"/>
        <v>910</v>
      </c>
      <c r="L790" s="11">
        <f t="shared" ca="1" si="103"/>
        <v>987</v>
      </c>
      <c r="M790" s="11">
        <f t="shared" ca="1" si="103"/>
        <v>935</v>
      </c>
      <c r="N790" s="11">
        <f t="shared" ca="1" si="103"/>
        <v>788</v>
      </c>
      <c r="O790" s="11">
        <f t="shared" ca="1" si="103"/>
        <v>221</v>
      </c>
      <c r="P790" s="11">
        <f t="shared" ca="1" si="103"/>
        <v>653</v>
      </c>
      <c r="Q790" s="11">
        <f t="shared" ca="1" si="103"/>
        <v>108</v>
      </c>
      <c r="R790" s="11">
        <f t="shared" ca="1" si="103"/>
        <v>513</v>
      </c>
      <c r="S790" s="11">
        <f t="shared" ca="1" si="103"/>
        <v>160</v>
      </c>
      <c r="T790" s="11">
        <f t="shared" ca="1" si="103"/>
        <v>782</v>
      </c>
      <c r="U790" s="11">
        <f ca="1">IF($B$9=1,AVERAGE(Tabla1[[#This Row],[OCT]:[DIC]]),IF($B$9=2,AVERAGE(Tabla1[[#This Row],[JUL]:[DIC]]),AVERAGE(Tabla1[[#This Row],[ENE]:[DIC]])))</f>
        <v>485</v>
      </c>
      <c r="V790" s="11">
        <f ca="1">+Tabla1[[#This Row],[PROMEDIO VENTA (UNDS)]]/30</f>
        <v>16.166666666666668</v>
      </c>
      <c r="W790" s="11">
        <f ca="1">+Tabla1[[#This Row],[VENTA POR DÍA]]*Tabla1[[#This Row],[LEAD TIME (Días)]]</f>
        <v>420.33333333333337</v>
      </c>
      <c r="X790" s="11" t="str">
        <f>IF(Tabla1[[#This Row],[ABC]]="C","A PEDIDO","STOCK")</f>
        <v>A PEDIDO</v>
      </c>
      <c r="Y790" s="11">
        <f>IF(Tabla1[[#This Row],[ABC]]="C",0,ROUNDUP(VLOOKUP(Tabla1[[#This Row],[ABC]],$F$11:$J$12,MATCH(Y$15,$F$10:$J$10,0),0)*Tabla1[[#This Row],[VENTA POR DÍA]],0))</f>
        <v>0</v>
      </c>
      <c r="Z790" s="11">
        <f>IF(Tabla1[[#This Row],[ABC]]="C",0,ROUNDUP(VLOOKUP(Tabla1[[#This Row],[ABC]],$F$11:$J$12,MATCH(Z$15,$F$10:$J$10,0),0)*Tabla1[[#This Row],[VENTA POR DÍA]],0))</f>
        <v>0</v>
      </c>
    </row>
    <row r="791" spans="2:26" x14ac:dyDescent="0.2">
      <c r="B791" s="2">
        <v>348046</v>
      </c>
      <c r="C791" s="2" t="s">
        <v>66</v>
      </c>
      <c r="D791" s="2" t="s">
        <v>8</v>
      </c>
      <c r="E791" s="3" t="s">
        <v>6</v>
      </c>
      <c r="F791" s="16">
        <f t="shared" ca="1" si="101"/>
        <v>17</v>
      </c>
      <c r="G791" s="17">
        <f t="shared" ca="1" si="102"/>
        <v>26</v>
      </c>
      <c r="H791" s="36" t="str">
        <f>IFERROR(VLOOKUP(Tabla1[[#This Row],[COD PRODUCTO]],Tabla13[#All],9,0),"C")</f>
        <v>A</v>
      </c>
      <c r="I791" s="11">
        <f t="shared" ca="1" si="103"/>
        <v>615</v>
      </c>
      <c r="J791" s="11">
        <f t="shared" ca="1" si="103"/>
        <v>-42</v>
      </c>
      <c r="K791" s="11">
        <f t="shared" ca="1" si="103"/>
        <v>109</v>
      </c>
      <c r="L791" s="11">
        <f t="shared" ca="1" si="103"/>
        <v>850</v>
      </c>
      <c r="M791" s="11">
        <f t="shared" ca="1" si="103"/>
        <v>571</v>
      </c>
      <c r="N791" s="11">
        <f t="shared" ca="1" si="103"/>
        <v>986</v>
      </c>
      <c r="O791" s="11">
        <f t="shared" ca="1" si="103"/>
        <v>-83</v>
      </c>
      <c r="P791" s="11">
        <f t="shared" ca="1" si="103"/>
        <v>246</v>
      </c>
      <c r="Q791" s="11">
        <f t="shared" ca="1" si="103"/>
        <v>402</v>
      </c>
      <c r="R791" s="11">
        <f t="shared" ca="1" si="103"/>
        <v>555</v>
      </c>
      <c r="S791" s="11">
        <f t="shared" ca="1" si="103"/>
        <v>-8</v>
      </c>
      <c r="T791" s="11">
        <f t="shared" ca="1" si="103"/>
        <v>172</v>
      </c>
      <c r="U791" s="11">
        <f ca="1">IF($B$9=1,AVERAGE(Tabla1[[#This Row],[OCT]:[DIC]]),IF($B$9=2,AVERAGE(Tabla1[[#This Row],[JUL]:[DIC]]),AVERAGE(Tabla1[[#This Row],[ENE]:[DIC]])))</f>
        <v>239.66666666666666</v>
      </c>
      <c r="V791" s="11">
        <f ca="1">+Tabla1[[#This Row],[PROMEDIO VENTA (UNDS)]]/30</f>
        <v>7.9888888888888889</v>
      </c>
      <c r="W791" s="11">
        <f ca="1">+Tabla1[[#This Row],[VENTA POR DÍA]]*Tabla1[[#This Row],[LEAD TIME (Días)]]</f>
        <v>207.71111111111111</v>
      </c>
      <c r="X791" s="11" t="str">
        <f>IF(Tabla1[[#This Row],[ABC]]="C","A PEDIDO","STOCK")</f>
        <v>STOCK</v>
      </c>
      <c r="Y791" s="11">
        <f ca="1">IF(Tabla1[[#This Row],[ABC]]="C",0,ROUNDUP(VLOOKUP(Tabla1[[#This Row],[ABC]],$F$11:$J$12,MATCH(Y$15,$F$10:$J$10,0),0)*Tabla1[[#This Row],[VENTA POR DÍA]],0))</f>
        <v>24</v>
      </c>
      <c r="Z791" s="11">
        <f ca="1">IF(Tabla1[[#This Row],[ABC]]="C",0,ROUNDUP(VLOOKUP(Tabla1[[#This Row],[ABC]],$F$11:$J$12,MATCH(Z$15,$F$10:$J$10,0),0)*Tabla1[[#This Row],[VENTA POR DÍA]],0))</f>
        <v>234</v>
      </c>
    </row>
    <row r="792" spans="2:26" x14ac:dyDescent="0.2">
      <c r="B792" s="2">
        <v>348071</v>
      </c>
      <c r="C792" s="2" t="s">
        <v>85</v>
      </c>
      <c r="D792" s="2" t="s">
        <v>8</v>
      </c>
      <c r="E792" s="3" t="s">
        <v>6</v>
      </c>
      <c r="F792" s="16">
        <f t="shared" ca="1" si="101"/>
        <v>19</v>
      </c>
      <c r="G792" s="17">
        <f t="shared" ca="1" si="102"/>
        <v>6</v>
      </c>
      <c r="H792" s="36" t="str">
        <f>IFERROR(VLOOKUP(Tabla1[[#This Row],[COD PRODUCTO]],Tabla13[#All],9,0),"C")</f>
        <v>C</v>
      </c>
      <c r="I792" s="11">
        <f t="shared" ca="1" si="103"/>
        <v>105</v>
      </c>
      <c r="J792" s="11">
        <f t="shared" ca="1" si="103"/>
        <v>577</v>
      </c>
      <c r="K792" s="11">
        <f t="shared" ca="1" si="103"/>
        <v>829</v>
      </c>
      <c r="L792" s="11">
        <f t="shared" ca="1" si="103"/>
        <v>705</v>
      </c>
      <c r="M792" s="11">
        <f t="shared" ca="1" si="103"/>
        <v>486</v>
      </c>
      <c r="N792" s="11">
        <f t="shared" ca="1" si="103"/>
        <v>946</v>
      </c>
      <c r="O792" s="11">
        <f t="shared" ca="1" si="103"/>
        <v>269</v>
      </c>
      <c r="P792" s="11">
        <f t="shared" ca="1" si="103"/>
        <v>155</v>
      </c>
      <c r="Q792" s="11">
        <f t="shared" ca="1" si="103"/>
        <v>482</v>
      </c>
      <c r="R792" s="11">
        <f t="shared" ca="1" si="103"/>
        <v>732</v>
      </c>
      <c r="S792" s="11">
        <f t="shared" ca="1" si="103"/>
        <v>900</v>
      </c>
      <c r="T792" s="11">
        <f t="shared" ca="1" si="103"/>
        <v>573</v>
      </c>
      <c r="U792" s="11">
        <f ca="1">IF($B$9=1,AVERAGE(Tabla1[[#This Row],[OCT]:[DIC]]),IF($B$9=2,AVERAGE(Tabla1[[#This Row],[JUL]:[DIC]]),AVERAGE(Tabla1[[#This Row],[ENE]:[DIC]])))</f>
        <v>735</v>
      </c>
      <c r="V792" s="11">
        <f ca="1">+Tabla1[[#This Row],[PROMEDIO VENTA (UNDS)]]/30</f>
        <v>24.5</v>
      </c>
      <c r="W792" s="11">
        <f ca="1">+Tabla1[[#This Row],[VENTA POR DÍA]]*Tabla1[[#This Row],[LEAD TIME (Días)]]</f>
        <v>147</v>
      </c>
      <c r="X792" s="11" t="str">
        <f>IF(Tabla1[[#This Row],[ABC]]="C","A PEDIDO","STOCK")</f>
        <v>A PEDIDO</v>
      </c>
      <c r="Y792" s="11">
        <f>IF(Tabla1[[#This Row],[ABC]]="C",0,ROUNDUP(VLOOKUP(Tabla1[[#This Row],[ABC]],$F$11:$J$12,MATCH(Y$15,$F$10:$J$10,0),0)*Tabla1[[#This Row],[VENTA POR DÍA]],0))</f>
        <v>0</v>
      </c>
      <c r="Z792" s="11">
        <f>IF(Tabla1[[#This Row],[ABC]]="C",0,ROUNDUP(VLOOKUP(Tabla1[[#This Row],[ABC]],$F$11:$J$12,MATCH(Z$15,$F$10:$J$10,0),0)*Tabla1[[#This Row],[VENTA POR DÍA]],0))</f>
        <v>0</v>
      </c>
    </row>
    <row r="793" spans="2:26" x14ac:dyDescent="0.2">
      <c r="B793" s="2">
        <v>348077</v>
      </c>
      <c r="C793" s="2" t="s">
        <v>86</v>
      </c>
      <c r="D793" s="2" t="s">
        <v>8</v>
      </c>
      <c r="E793" s="3" t="s">
        <v>6</v>
      </c>
      <c r="F793" s="16">
        <f t="shared" ca="1" si="101"/>
        <v>46</v>
      </c>
      <c r="G793" s="17">
        <f t="shared" ca="1" si="102"/>
        <v>13</v>
      </c>
      <c r="H793" s="36" t="str">
        <f>IFERROR(VLOOKUP(Tabla1[[#This Row],[COD PRODUCTO]],Tabla13[#All],9,0),"C")</f>
        <v>C</v>
      </c>
      <c r="I793" s="11">
        <f t="shared" ca="1" si="103"/>
        <v>682</v>
      </c>
      <c r="J793" s="11">
        <f t="shared" ca="1" si="103"/>
        <v>168</v>
      </c>
      <c r="K793" s="11">
        <f t="shared" ca="1" si="103"/>
        <v>169</v>
      </c>
      <c r="L793" s="11">
        <f t="shared" ca="1" si="103"/>
        <v>272</v>
      </c>
      <c r="M793" s="11">
        <f t="shared" ca="1" si="103"/>
        <v>319</v>
      </c>
      <c r="N793" s="11">
        <f t="shared" ca="1" si="103"/>
        <v>350</v>
      </c>
      <c r="O793" s="11">
        <f t="shared" ca="1" si="103"/>
        <v>539</v>
      </c>
      <c r="P793" s="11">
        <f t="shared" ca="1" si="103"/>
        <v>466</v>
      </c>
      <c r="Q793" s="11">
        <f t="shared" ca="1" si="103"/>
        <v>495</v>
      </c>
      <c r="R793" s="11">
        <f t="shared" ca="1" si="103"/>
        <v>263</v>
      </c>
      <c r="S793" s="11">
        <f t="shared" ca="1" si="103"/>
        <v>741</v>
      </c>
      <c r="T793" s="11">
        <f t="shared" ca="1" si="103"/>
        <v>91</v>
      </c>
      <c r="U793" s="11">
        <f ca="1">IF($B$9=1,AVERAGE(Tabla1[[#This Row],[OCT]:[DIC]]),IF($B$9=2,AVERAGE(Tabla1[[#This Row],[JUL]:[DIC]]),AVERAGE(Tabla1[[#This Row],[ENE]:[DIC]])))</f>
        <v>365</v>
      </c>
      <c r="V793" s="11">
        <f ca="1">+Tabla1[[#This Row],[PROMEDIO VENTA (UNDS)]]/30</f>
        <v>12.166666666666666</v>
      </c>
      <c r="W793" s="11">
        <f ca="1">+Tabla1[[#This Row],[VENTA POR DÍA]]*Tabla1[[#This Row],[LEAD TIME (Días)]]</f>
        <v>158.16666666666666</v>
      </c>
      <c r="X793" s="11" t="str">
        <f>IF(Tabla1[[#This Row],[ABC]]="C","A PEDIDO","STOCK")</f>
        <v>A PEDIDO</v>
      </c>
      <c r="Y793" s="11">
        <f>IF(Tabla1[[#This Row],[ABC]]="C",0,ROUNDUP(VLOOKUP(Tabla1[[#This Row],[ABC]],$F$11:$J$12,MATCH(Y$15,$F$10:$J$10,0),0)*Tabla1[[#This Row],[VENTA POR DÍA]],0))</f>
        <v>0</v>
      </c>
      <c r="Z793" s="11">
        <f>IF(Tabla1[[#This Row],[ABC]]="C",0,ROUNDUP(VLOOKUP(Tabla1[[#This Row],[ABC]],$F$11:$J$12,MATCH(Z$15,$F$10:$J$10,0),0)*Tabla1[[#This Row],[VENTA POR DÍA]],0))</f>
        <v>0</v>
      </c>
    </row>
    <row r="794" spans="2:26" x14ac:dyDescent="0.2">
      <c r="B794" s="2">
        <v>348226</v>
      </c>
      <c r="C794" s="2" t="s">
        <v>126</v>
      </c>
      <c r="D794" s="2" t="s">
        <v>8</v>
      </c>
      <c r="E794" s="3" t="s">
        <v>6</v>
      </c>
      <c r="F794" s="16">
        <f t="shared" ca="1" si="101"/>
        <v>14</v>
      </c>
      <c r="G794" s="17">
        <f t="shared" ca="1" si="102"/>
        <v>7</v>
      </c>
      <c r="H794" s="36" t="str">
        <f>IFERROR(VLOOKUP(Tabla1[[#This Row],[COD PRODUCTO]],Tabla13[#All],9,0),"C")</f>
        <v>C</v>
      </c>
      <c r="I794" s="11">
        <f t="shared" ca="1" si="103"/>
        <v>799</v>
      </c>
      <c r="J794" s="11">
        <f t="shared" ca="1" si="103"/>
        <v>837</v>
      </c>
      <c r="K794" s="11">
        <f t="shared" ca="1" si="103"/>
        <v>627</v>
      </c>
      <c r="L794" s="11">
        <f t="shared" ca="1" si="103"/>
        <v>405</v>
      </c>
      <c r="M794" s="11">
        <f t="shared" ca="1" si="103"/>
        <v>869</v>
      </c>
      <c r="N794" s="11">
        <f t="shared" ca="1" si="103"/>
        <v>598</v>
      </c>
      <c r="O794" s="11">
        <f t="shared" ca="1" si="103"/>
        <v>943</v>
      </c>
      <c r="P794" s="11">
        <f t="shared" ca="1" si="103"/>
        <v>541</v>
      </c>
      <c r="Q794" s="11">
        <f t="shared" ca="1" si="103"/>
        <v>9</v>
      </c>
      <c r="R794" s="11">
        <f t="shared" ca="1" si="103"/>
        <v>778</v>
      </c>
      <c r="S794" s="11">
        <f t="shared" ca="1" si="103"/>
        <v>244</v>
      </c>
      <c r="T794" s="11">
        <f t="shared" ca="1" si="103"/>
        <v>245</v>
      </c>
      <c r="U794" s="11">
        <f ca="1">IF($B$9=1,AVERAGE(Tabla1[[#This Row],[OCT]:[DIC]]),IF($B$9=2,AVERAGE(Tabla1[[#This Row],[JUL]:[DIC]]),AVERAGE(Tabla1[[#This Row],[ENE]:[DIC]])))</f>
        <v>422.33333333333331</v>
      </c>
      <c r="V794" s="11">
        <f ca="1">+Tabla1[[#This Row],[PROMEDIO VENTA (UNDS)]]/30</f>
        <v>14.077777777777778</v>
      </c>
      <c r="W794" s="11">
        <f ca="1">+Tabla1[[#This Row],[VENTA POR DÍA]]*Tabla1[[#This Row],[LEAD TIME (Días)]]</f>
        <v>98.544444444444437</v>
      </c>
      <c r="X794" s="11" t="str">
        <f>IF(Tabla1[[#This Row],[ABC]]="C","A PEDIDO","STOCK")</f>
        <v>A PEDIDO</v>
      </c>
      <c r="Y794" s="11">
        <f>IF(Tabla1[[#This Row],[ABC]]="C",0,ROUNDUP(VLOOKUP(Tabla1[[#This Row],[ABC]],$F$11:$J$12,MATCH(Y$15,$F$10:$J$10,0),0)*Tabla1[[#This Row],[VENTA POR DÍA]],0))</f>
        <v>0</v>
      </c>
      <c r="Z794" s="11">
        <f>IF(Tabla1[[#This Row],[ABC]]="C",0,ROUNDUP(VLOOKUP(Tabla1[[#This Row],[ABC]],$F$11:$J$12,MATCH(Z$15,$F$10:$J$10,0),0)*Tabla1[[#This Row],[VENTA POR DÍA]],0))</f>
        <v>0</v>
      </c>
    </row>
    <row r="795" spans="2:26" x14ac:dyDescent="0.2">
      <c r="B795" s="2">
        <v>348282</v>
      </c>
      <c r="C795" s="2" t="s">
        <v>127</v>
      </c>
      <c r="D795" s="2" t="s">
        <v>8</v>
      </c>
      <c r="E795" s="3" t="s">
        <v>6</v>
      </c>
      <c r="F795" s="16">
        <f t="shared" ca="1" si="101"/>
        <v>8</v>
      </c>
      <c r="G795" s="17">
        <f t="shared" ca="1" si="102"/>
        <v>23</v>
      </c>
      <c r="H795" s="36" t="str">
        <f>IFERROR(VLOOKUP(Tabla1[[#This Row],[COD PRODUCTO]],Tabla13[#All],9,0),"C")</f>
        <v>A</v>
      </c>
      <c r="I795" s="11">
        <f t="shared" ca="1" si="103"/>
        <v>249</v>
      </c>
      <c r="J795" s="11">
        <f t="shared" ca="1" si="103"/>
        <v>876</v>
      </c>
      <c r="K795" s="11">
        <f t="shared" ca="1" si="103"/>
        <v>68</v>
      </c>
      <c r="L795" s="11">
        <f t="shared" ca="1" si="103"/>
        <v>349</v>
      </c>
      <c r="M795" s="11">
        <f t="shared" ca="1" si="103"/>
        <v>5</v>
      </c>
      <c r="N795" s="11">
        <f t="shared" ca="1" si="103"/>
        <v>71</v>
      </c>
      <c r="O795" s="11">
        <f t="shared" ca="1" si="103"/>
        <v>-73</v>
      </c>
      <c r="P795" s="11">
        <f t="shared" ca="1" si="103"/>
        <v>325</v>
      </c>
      <c r="Q795" s="11">
        <f t="shared" ca="1" si="103"/>
        <v>629</v>
      </c>
      <c r="R795" s="11">
        <f t="shared" ca="1" si="103"/>
        <v>407</v>
      </c>
      <c r="S795" s="11">
        <f t="shared" ca="1" si="103"/>
        <v>704</v>
      </c>
      <c r="T795" s="11">
        <f t="shared" ca="1" si="103"/>
        <v>776</v>
      </c>
      <c r="U795" s="11">
        <f ca="1">IF($B$9=1,AVERAGE(Tabla1[[#This Row],[OCT]:[DIC]]),IF($B$9=2,AVERAGE(Tabla1[[#This Row],[JUL]:[DIC]]),AVERAGE(Tabla1[[#This Row],[ENE]:[DIC]])))</f>
        <v>629</v>
      </c>
      <c r="V795" s="11">
        <f ca="1">+Tabla1[[#This Row],[PROMEDIO VENTA (UNDS)]]/30</f>
        <v>20.966666666666665</v>
      </c>
      <c r="W795" s="11">
        <f ca="1">+Tabla1[[#This Row],[VENTA POR DÍA]]*Tabla1[[#This Row],[LEAD TIME (Días)]]</f>
        <v>482.23333333333329</v>
      </c>
      <c r="X795" s="11" t="str">
        <f>IF(Tabla1[[#This Row],[ABC]]="C","A PEDIDO","STOCK")</f>
        <v>STOCK</v>
      </c>
      <c r="Y795" s="11">
        <f ca="1">IF(Tabla1[[#This Row],[ABC]]="C",0,ROUNDUP(VLOOKUP(Tabla1[[#This Row],[ABC]],$F$11:$J$12,MATCH(Y$15,$F$10:$J$10,0),0)*Tabla1[[#This Row],[VENTA POR DÍA]],0))</f>
        <v>63</v>
      </c>
      <c r="Z795" s="11">
        <f ca="1">IF(Tabla1[[#This Row],[ABC]]="C",0,ROUNDUP(VLOOKUP(Tabla1[[#This Row],[ABC]],$F$11:$J$12,MATCH(Z$15,$F$10:$J$10,0),0)*Tabla1[[#This Row],[VENTA POR DÍA]],0))</f>
        <v>612</v>
      </c>
    </row>
    <row r="796" spans="2:26" x14ac:dyDescent="0.2">
      <c r="B796" s="2">
        <v>348287</v>
      </c>
      <c r="C796" s="2" t="s">
        <v>128</v>
      </c>
      <c r="D796" s="2" t="s">
        <v>8</v>
      </c>
      <c r="E796" s="3" t="s">
        <v>6</v>
      </c>
      <c r="F796" s="16">
        <f t="shared" ca="1" si="101"/>
        <v>6</v>
      </c>
      <c r="G796" s="17">
        <f t="shared" ca="1" si="102"/>
        <v>30</v>
      </c>
      <c r="H796" s="36" t="str">
        <f>IFERROR(VLOOKUP(Tabla1[[#This Row],[COD PRODUCTO]],Tabla13[#All],9,0),"C")</f>
        <v>A</v>
      </c>
      <c r="I796" s="11">
        <f t="shared" ref="I796:T805" ca="1" si="104">RANDBETWEEN(-100,1000)</f>
        <v>286</v>
      </c>
      <c r="J796" s="11">
        <f t="shared" ca="1" si="104"/>
        <v>115</v>
      </c>
      <c r="K796" s="11">
        <f t="shared" ca="1" si="104"/>
        <v>9</v>
      </c>
      <c r="L796" s="11">
        <f t="shared" ca="1" si="104"/>
        <v>-65</v>
      </c>
      <c r="M796" s="11">
        <f t="shared" ca="1" si="104"/>
        <v>509</v>
      </c>
      <c r="N796" s="11">
        <f t="shared" ca="1" si="104"/>
        <v>855</v>
      </c>
      <c r="O796" s="11">
        <f t="shared" ca="1" si="104"/>
        <v>67</v>
      </c>
      <c r="P796" s="11">
        <f t="shared" ca="1" si="104"/>
        <v>884</v>
      </c>
      <c r="Q796" s="11">
        <f t="shared" ca="1" si="104"/>
        <v>733</v>
      </c>
      <c r="R796" s="11">
        <f t="shared" ca="1" si="104"/>
        <v>300</v>
      </c>
      <c r="S796" s="11">
        <f t="shared" ca="1" si="104"/>
        <v>86</v>
      </c>
      <c r="T796" s="11">
        <f t="shared" ca="1" si="104"/>
        <v>893</v>
      </c>
      <c r="U796" s="11">
        <f ca="1">IF($B$9=1,AVERAGE(Tabla1[[#This Row],[OCT]:[DIC]]),IF($B$9=2,AVERAGE(Tabla1[[#This Row],[JUL]:[DIC]]),AVERAGE(Tabla1[[#This Row],[ENE]:[DIC]])))</f>
        <v>426.33333333333331</v>
      </c>
      <c r="V796" s="11">
        <f ca="1">+Tabla1[[#This Row],[PROMEDIO VENTA (UNDS)]]/30</f>
        <v>14.21111111111111</v>
      </c>
      <c r="W796" s="11">
        <f ca="1">+Tabla1[[#This Row],[VENTA POR DÍA]]*Tabla1[[#This Row],[LEAD TIME (Días)]]</f>
        <v>426.33333333333331</v>
      </c>
      <c r="X796" s="11" t="str">
        <f>IF(Tabla1[[#This Row],[ABC]]="C","A PEDIDO","STOCK")</f>
        <v>STOCK</v>
      </c>
      <c r="Y796" s="11">
        <f ca="1">IF(Tabla1[[#This Row],[ABC]]="C",0,ROUNDUP(VLOOKUP(Tabla1[[#This Row],[ABC]],$F$11:$J$12,MATCH(Y$15,$F$10:$J$10,0),0)*Tabla1[[#This Row],[VENTA POR DÍA]],0))</f>
        <v>43</v>
      </c>
      <c r="Z796" s="11">
        <f ca="1">IF(Tabla1[[#This Row],[ABC]]="C",0,ROUNDUP(VLOOKUP(Tabla1[[#This Row],[ABC]],$F$11:$J$12,MATCH(Z$15,$F$10:$J$10,0),0)*Tabla1[[#This Row],[VENTA POR DÍA]],0))</f>
        <v>415</v>
      </c>
    </row>
    <row r="797" spans="2:26" x14ac:dyDescent="0.2">
      <c r="B797" s="2">
        <v>348644</v>
      </c>
      <c r="C797" s="2" t="s">
        <v>182</v>
      </c>
      <c r="D797" s="2" t="s">
        <v>8</v>
      </c>
      <c r="E797" s="3" t="s">
        <v>6</v>
      </c>
      <c r="F797" s="16">
        <f t="shared" ca="1" si="101"/>
        <v>48</v>
      </c>
      <c r="G797" s="17">
        <f t="shared" ca="1" si="102"/>
        <v>3</v>
      </c>
      <c r="H797" s="36" t="str">
        <f>IFERROR(VLOOKUP(Tabla1[[#This Row],[COD PRODUCTO]],Tabla13[#All],9,0),"C")</f>
        <v>A</v>
      </c>
      <c r="I797" s="11">
        <f t="shared" ca="1" si="104"/>
        <v>93</v>
      </c>
      <c r="J797" s="11">
        <f t="shared" ca="1" si="104"/>
        <v>-61</v>
      </c>
      <c r="K797" s="11">
        <f t="shared" ca="1" si="104"/>
        <v>931</v>
      </c>
      <c r="L797" s="11">
        <f t="shared" ca="1" si="104"/>
        <v>863</v>
      </c>
      <c r="M797" s="11">
        <f t="shared" ca="1" si="104"/>
        <v>663</v>
      </c>
      <c r="N797" s="11">
        <f t="shared" ca="1" si="104"/>
        <v>350</v>
      </c>
      <c r="O797" s="11">
        <f t="shared" ca="1" si="104"/>
        <v>927</v>
      </c>
      <c r="P797" s="11">
        <f t="shared" ca="1" si="104"/>
        <v>807</v>
      </c>
      <c r="Q797" s="11">
        <f t="shared" ca="1" si="104"/>
        <v>882</v>
      </c>
      <c r="R797" s="11">
        <f t="shared" ca="1" si="104"/>
        <v>752</v>
      </c>
      <c r="S797" s="11">
        <f t="shared" ca="1" si="104"/>
        <v>755</v>
      </c>
      <c r="T797" s="11">
        <f t="shared" ca="1" si="104"/>
        <v>-65</v>
      </c>
      <c r="U797" s="11">
        <f ca="1">IF($B$9=1,AVERAGE(Tabla1[[#This Row],[OCT]:[DIC]]),IF($B$9=2,AVERAGE(Tabla1[[#This Row],[JUL]:[DIC]]),AVERAGE(Tabla1[[#This Row],[ENE]:[DIC]])))</f>
        <v>480.66666666666669</v>
      </c>
      <c r="V797" s="11">
        <f ca="1">+Tabla1[[#This Row],[PROMEDIO VENTA (UNDS)]]/30</f>
        <v>16.022222222222222</v>
      </c>
      <c r="W797" s="11">
        <f ca="1">+Tabla1[[#This Row],[VENTA POR DÍA]]*Tabla1[[#This Row],[LEAD TIME (Días)]]</f>
        <v>48.066666666666663</v>
      </c>
      <c r="X797" s="11" t="str">
        <f>IF(Tabla1[[#This Row],[ABC]]="C","A PEDIDO","STOCK")</f>
        <v>STOCK</v>
      </c>
      <c r="Y797" s="11">
        <f ca="1">IF(Tabla1[[#This Row],[ABC]]="C",0,ROUNDUP(VLOOKUP(Tabla1[[#This Row],[ABC]],$F$11:$J$12,MATCH(Y$15,$F$10:$J$10,0),0)*Tabla1[[#This Row],[VENTA POR DÍA]],0))</f>
        <v>48</v>
      </c>
      <c r="Z797" s="11">
        <f ca="1">IF(Tabla1[[#This Row],[ABC]]="C",0,ROUNDUP(VLOOKUP(Tabla1[[#This Row],[ABC]],$F$11:$J$12,MATCH(Z$15,$F$10:$J$10,0),0)*Tabla1[[#This Row],[VENTA POR DÍA]],0))</f>
        <v>468</v>
      </c>
    </row>
    <row r="798" spans="2:26" x14ac:dyDescent="0.2">
      <c r="B798" s="2">
        <v>348284</v>
      </c>
      <c r="C798" s="2" t="s">
        <v>128</v>
      </c>
      <c r="D798" s="2" t="s">
        <v>8</v>
      </c>
      <c r="E798" s="3" t="s">
        <v>6</v>
      </c>
      <c r="F798" s="16">
        <f t="shared" ca="1" si="101"/>
        <v>46</v>
      </c>
      <c r="G798" s="17">
        <f t="shared" ca="1" si="102"/>
        <v>3</v>
      </c>
      <c r="H798" s="36" t="str">
        <f>IFERROR(VLOOKUP(Tabla1[[#This Row],[COD PRODUCTO]],Tabla13[#All],9,0),"C")</f>
        <v>B</v>
      </c>
      <c r="I798" s="11">
        <f t="shared" ca="1" si="104"/>
        <v>149</v>
      </c>
      <c r="J798" s="11">
        <f t="shared" ca="1" si="104"/>
        <v>541</v>
      </c>
      <c r="K798" s="11">
        <f t="shared" ca="1" si="104"/>
        <v>957</v>
      </c>
      <c r="L798" s="11">
        <f t="shared" ca="1" si="104"/>
        <v>341</v>
      </c>
      <c r="M798" s="11">
        <f t="shared" ca="1" si="104"/>
        <v>374</v>
      </c>
      <c r="N798" s="11">
        <f t="shared" ca="1" si="104"/>
        <v>607</v>
      </c>
      <c r="O798" s="11">
        <f t="shared" ca="1" si="104"/>
        <v>210</v>
      </c>
      <c r="P798" s="11">
        <f t="shared" ca="1" si="104"/>
        <v>27</v>
      </c>
      <c r="Q798" s="11">
        <f t="shared" ca="1" si="104"/>
        <v>-21</v>
      </c>
      <c r="R798" s="11">
        <f t="shared" ca="1" si="104"/>
        <v>927</v>
      </c>
      <c r="S798" s="11">
        <f t="shared" ca="1" si="104"/>
        <v>247</v>
      </c>
      <c r="T798" s="11">
        <f t="shared" ca="1" si="104"/>
        <v>338</v>
      </c>
      <c r="U798" s="11">
        <f ca="1">IF($B$9=1,AVERAGE(Tabla1[[#This Row],[OCT]:[DIC]]),IF($B$9=2,AVERAGE(Tabla1[[#This Row],[JUL]:[DIC]]),AVERAGE(Tabla1[[#This Row],[ENE]:[DIC]])))</f>
        <v>504</v>
      </c>
      <c r="V798" s="11">
        <f ca="1">+Tabla1[[#This Row],[PROMEDIO VENTA (UNDS)]]/30</f>
        <v>16.8</v>
      </c>
      <c r="W798" s="11">
        <f ca="1">+Tabla1[[#This Row],[VENTA POR DÍA]]*Tabla1[[#This Row],[LEAD TIME (Días)]]</f>
        <v>50.400000000000006</v>
      </c>
      <c r="X798" s="11" t="str">
        <f>IF(Tabla1[[#This Row],[ABC]]="C","A PEDIDO","STOCK")</f>
        <v>STOCK</v>
      </c>
      <c r="Y798" s="11">
        <f ca="1">IF(Tabla1[[#This Row],[ABC]]="C",0,ROUNDUP(VLOOKUP(Tabla1[[#This Row],[ABC]],$F$11:$J$12,MATCH(Y$15,$F$10:$J$10,0),0)*Tabla1[[#This Row],[VENTA POR DÍA]],0))</f>
        <v>158</v>
      </c>
      <c r="Z798" s="11">
        <f ca="1">IF(Tabla1[[#This Row],[ABC]]="C",0,ROUNDUP(VLOOKUP(Tabla1[[#This Row],[ABC]],$F$11:$J$12,MATCH(Z$15,$F$10:$J$10,0),0)*Tabla1[[#This Row],[VENTA POR DÍA]],0))</f>
        <v>383</v>
      </c>
    </row>
    <row r="799" spans="2:26" x14ac:dyDescent="0.2">
      <c r="B799" s="2">
        <v>348068</v>
      </c>
      <c r="C799" s="2" t="s">
        <v>196</v>
      </c>
      <c r="D799" s="2" t="s">
        <v>8</v>
      </c>
      <c r="E799" s="3" t="s">
        <v>6</v>
      </c>
      <c r="F799" s="16">
        <f t="shared" ca="1" si="101"/>
        <v>5</v>
      </c>
      <c r="G799" s="17">
        <f t="shared" ca="1" si="102"/>
        <v>21</v>
      </c>
      <c r="H799" s="36" t="str">
        <f>IFERROR(VLOOKUP(Tabla1[[#This Row],[COD PRODUCTO]],Tabla13[#All],9,0),"C")</f>
        <v>C</v>
      </c>
      <c r="I799" s="11">
        <f t="shared" ca="1" si="104"/>
        <v>238</v>
      </c>
      <c r="J799" s="11">
        <f t="shared" ca="1" si="104"/>
        <v>-82</v>
      </c>
      <c r="K799" s="11">
        <f t="shared" ca="1" si="104"/>
        <v>69</v>
      </c>
      <c r="L799" s="11">
        <f t="shared" ca="1" si="104"/>
        <v>932</v>
      </c>
      <c r="M799" s="11">
        <f t="shared" ca="1" si="104"/>
        <v>878</v>
      </c>
      <c r="N799" s="11">
        <f t="shared" ca="1" si="104"/>
        <v>858</v>
      </c>
      <c r="O799" s="11">
        <f t="shared" ca="1" si="104"/>
        <v>555</v>
      </c>
      <c r="P799" s="11">
        <f t="shared" ca="1" si="104"/>
        <v>594</v>
      </c>
      <c r="Q799" s="11">
        <f t="shared" ca="1" si="104"/>
        <v>609</v>
      </c>
      <c r="R799" s="11">
        <f t="shared" ca="1" si="104"/>
        <v>460</v>
      </c>
      <c r="S799" s="11">
        <f t="shared" ca="1" si="104"/>
        <v>867</v>
      </c>
      <c r="T799" s="11">
        <f t="shared" ca="1" si="104"/>
        <v>184</v>
      </c>
      <c r="U799" s="11">
        <f ca="1">IF($B$9=1,AVERAGE(Tabla1[[#This Row],[OCT]:[DIC]]),IF($B$9=2,AVERAGE(Tabla1[[#This Row],[JUL]:[DIC]]),AVERAGE(Tabla1[[#This Row],[ENE]:[DIC]])))</f>
        <v>503.66666666666669</v>
      </c>
      <c r="V799" s="11">
        <f ca="1">+Tabla1[[#This Row],[PROMEDIO VENTA (UNDS)]]/30</f>
        <v>16.788888888888888</v>
      </c>
      <c r="W799" s="11">
        <f ca="1">+Tabla1[[#This Row],[VENTA POR DÍA]]*Tabla1[[#This Row],[LEAD TIME (Días)]]</f>
        <v>352.56666666666666</v>
      </c>
      <c r="X799" s="11" t="str">
        <f>IF(Tabla1[[#This Row],[ABC]]="C","A PEDIDO","STOCK")</f>
        <v>A PEDIDO</v>
      </c>
      <c r="Y799" s="11">
        <f>IF(Tabla1[[#This Row],[ABC]]="C",0,ROUNDUP(VLOOKUP(Tabla1[[#This Row],[ABC]],$F$11:$J$12,MATCH(Y$15,$F$10:$J$10,0),0)*Tabla1[[#This Row],[VENTA POR DÍA]],0))</f>
        <v>0</v>
      </c>
      <c r="Z799" s="11">
        <f>IF(Tabla1[[#This Row],[ABC]]="C",0,ROUNDUP(VLOOKUP(Tabla1[[#This Row],[ABC]],$F$11:$J$12,MATCH(Z$15,$F$10:$J$10,0),0)*Tabla1[[#This Row],[VENTA POR DÍA]],0))</f>
        <v>0</v>
      </c>
    </row>
    <row r="800" spans="2:26" x14ac:dyDescent="0.2">
      <c r="B800" s="2">
        <v>348039</v>
      </c>
      <c r="C800" s="2" t="s">
        <v>206</v>
      </c>
      <c r="D800" s="2" t="s">
        <v>8</v>
      </c>
      <c r="E800" s="3" t="s">
        <v>6</v>
      </c>
      <c r="F800" s="16">
        <f t="shared" ca="1" si="101"/>
        <v>38</v>
      </c>
      <c r="G800" s="17">
        <f t="shared" ca="1" si="102"/>
        <v>29</v>
      </c>
      <c r="H800" s="36" t="str">
        <f>IFERROR(VLOOKUP(Tabla1[[#This Row],[COD PRODUCTO]],Tabla13[#All],9,0),"C")</f>
        <v>C</v>
      </c>
      <c r="I800" s="11">
        <f t="shared" ca="1" si="104"/>
        <v>102</v>
      </c>
      <c r="J800" s="11">
        <f t="shared" ca="1" si="104"/>
        <v>525</v>
      </c>
      <c r="K800" s="11">
        <f t="shared" ca="1" si="104"/>
        <v>228</v>
      </c>
      <c r="L800" s="11">
        <f t="shared" ca="1" si="104"/>
        <v>325</v>
      </c>
      <c r="M800" s="11">
        <f t="shared" ca="1" si="104"/>
        <v>739</v>
      </c>
      <c r="N800" s="11">
        <f t="shared" ca="1" si="104"/>
        <v>365</v>
      </c>
      <c r="O800" s="11">
        <f t="shared" ca="1" si="104"/>
        <v>308</v>
      </c>
      <c r="P800" s="11">
        <f t="shared" ca="1" si="104"/>
        <v>-83</v>
      </c>
      <c r="Q800" s="11">
        <f t="shared" ca="1" si="104"/>
        <v>246</v>
      </c>
      <c r="R800" s="11">
        <f t="shared" ca="1" si="104"/>
        <v>980</v>
      </c>
      <c r="S800" s="11">
        <f t="shared" ca="1" si="104"/>
        <v>-2</v>
      </c>
      <c r="T800" s="11">
        <f t="shared" ca="1" si="104"/>
        <v>833</v>
      </c>
      <c r="U800" s="11">
        <f ca="1">IF($B$9=1,AVERAGE(Tabla1[[#This Row],[OCT]:[DIC]]),IF($B$9=2,AVERAGE(Tabla1[[#This Row],[JUL]:[DIC]]),AVERAGE(Tabla1[[#This Row],[ENE]:[DIC]])))</f>
        <v>603.66666666666663</v>
      </c>
      <c r="V800" s="11">
        <f ca="1">+Tabla1[[#This Row],[PROMEDIO VENTA (UNDS)]]/30</f>
        <v>20.12222222222222</v>
      </c>
      <c r="W800" s="11">
        <f ca="1">+Tabla1[[#This Row],[VENTA POR DÍA]]*Tabla1[[#This Row],[LEAD TIME (Días)]]</f>
        <v>583.54444444444437</v>
      </c>
      <c r="X800" s="11" t="str">
        <f>IF(Tabla1[[#This Row],[ABC]]="C","A PEDIDO","STOCK")</f>
        <v>A PEDIDO</v>
      </c>
      <c r="Y800" s="11">
        <f>IF(Tabla1[[#This Row],[ABC]]="C",0,ROUNDUP(VLOOKUP(Tabla1[[#This Row],[ABC]],$F$11:$J$12,MATCH(Y$15,$F$10:$J$10,0),0)*Tabla1[[#This Row],[VENTA POR DÍA]],0))</f>
        <v>0</v>
      </c>
      <c r="Z800" s="11">
        <f>IF(Tabla1[[#This Row],[ABC]]="C",0,ROUNDUP(VLOOKUP(Tabla1[[#This Row],[ABC]],$F$11:$J$12,MATCH(Z$15,$F$10:$J$10,0),0)*Tabla1[[#This Row],[VENTA POR DÍA]],0))</f>
        <v>0</v>
      </c>
    </row>
    <row r="801" spans="2:26" x14ac:dyDescent="0.2">
      <c r="B801" s="2">
        <v>348286</v>
      </c>
      <c r="C801" s="2" t="s">
        <v>234</v>
      </c>
      <c r="D801" s="2" t="s">
        <v>8</v>
      </c>
      <c r="E801" s="3" t="s">
        <v>6</v>
      </c>
      <c r="F801" s="16">
        <f t="shared" ca="1" si="101"/>
        <v>6</v>
      </c>
      <c r="G801" s="17">
        <f t="shared" ca="1" si="102"/>
        <v>17</v>
      </c>
      <c r="H801" s="36" t="str">
        <f>IFERROR(VLOOKUP(Tabla1[[#This Row],[COD PRODUCTO]],Tabla13[#All],9,0),"C")</f>
        <v>C</v>
      </c>
      <c r="I801" s="11">
        <f t="shared" ca="1" si="104"/>
        <v>818</v>
      </c>
      <c r="J801" s="11">
        <f t="shared" ca="1" si="104"/>
        <v>895</v>
      </c>
      <c r="K801" s="11">
        <f t="shared" ca="1" si="104"/>
        <v>772</v>
      </c>
      <c r="L801" s="11">
        <f t="shared" ca="1" si="104"/>
        <v>277</v>
      </c>
      <c r="M801" s="11">
        <f t="shared" ca="1" si="104"/>
        <v>567</v>
      </c>
      <c r="N801" s="11">
        <f t="shared" ca="1" si="104"/>
        <v>675</v>
      </c>
      <c r="O801" s="11">
        <f t="shared" ca="1" si="104"/>
        <v>959</v>
      </c>
      <c r="P801" s="11">
        <f t="shared" ca="1" si="104"/>
        <v>202</v>
      </c>
      <c r="Q801" s="11">
        <f t="shared" ca="1" si="104"/>
        <v>-68</v>
      </c>
      <c r="R801" s="11">
        <f t="shared" ca="1" si="104"/>
        <v>414</v>
      </c>
      <c r="S801" s="11">
        <f t="shared" ca="1" si="104"/>
        <v>512</v>
      </c>
      <c r="T801" s="11">
        <f t="shared" ca="1" si="104"/>
        <v>493</v>
      </c>
      <c r="U801" s="11">
        <f ca="1">IF($B$9=1,AVERAGE(Tabla1[[#This Row],[OCT]:[DIC]]),IF($B$9=2,AVERAGE(Tabla1[[#This Row],[JUL]:[DIC]]),AVERAGE(Tabla1[[#This Row],[ENE]:[DIC]])))</f>
        <v>473</v>
      </c>
      <c r="V801" s="11">
        <f ca="1">+Tabla1[[#This Row],[PROMEDIO VENTA (UNDS)]]/30</f>
        <v>15.766666666666667</v>
      </c>
      <c r="W801" s="11">
        <f ca="1">+Tabla1[[#This Row],[VENTA POR DÍA]]*Tabla1[[#This Row],[LEAD TIME (Días)]]</f>
        <v>268.03333333333336</v>
      </c>
      <c r="X801" s="11" t="str">
        <f>IF(Tabla1[[#This Row],[ABC]]="C","A PEDIDO","STOCK")</f>
        <v>A PEDIDO</v>
      </c>
      <c r="Y801" s="11">
        <f>IF(Tabla1[[#This Row],[ABC]]="C",0,ROUNDUP(VLOOKUP(Tabla1[[#This Row],[ABC]],$F$11:$J$12,MATCH(Y$15,$F$10:$J$10,0),0)*Tabla1[[#This Row],[VENTA POR DÍA]],0))</f>
        <v>0</v>
      </c>
      <c r="Z801" s="11">
        <f>IF(Tabla1[[#This Row],[ABC]]="C",0,ROUNDUP(VLOOKUP(Tabla1[[#This Row],[ABC]],$F$11:$J$12,MATCH(Z$15,$F$10:$J$10,0),0)*Tabla1[[#This Row],[VENTA POR DÍA]],0))</f>
        <v>0</v>
      </c>
    </row>
    <row r="802" spans="2:26" x14ac:dyDescent="0.2">
      <c r="B802" s="2">
        <v>348279</v>
      </c>
      <c r="C802" s="2" t="s">
        <v>238</v>
      </c>
      <c r="D802" s="2" t="s">
        <v>8</v>
      </c>
      <c r="E802" s="3" t="s">
        <v>6</v>
      </c>
      <c r="F802" s="16">
        <f t="shared" ca="1" si="101"/>
        <v>26</v>
      </c>
      <c r="G802" s="17">
        <f t="shared" ca="1" si="102"/>
        <v>5</v>
      </c>
      <c r="H802" s="36" t="str">
        <f>IFERROR(VLOOKUP(Tabla1[[#This Row],[COD PRODUCTO]],Tabla13[#All],9,0),"C")</f>
        <v>A</v>
      </c>
      <c r="I802" s="11">
        <f t="shared" ca="1" si="104"/>
        <v>195</v>
      </c>
      <c r="J802" s="11">
        <f t="shared" ca="1" si="104"/>
        <v>94</v>
      </c>
      <c r="K802" s="11">
        <f t="shared" ca="1" si="104"/>
        <v>398</v>
      </c>
      <c r="L802" s="11">
        <f t="shared" ca="1" si="104"/>
        <v>833</v>
      </c>
      <c r="M802" s="11">
        <f t="shared" ca="1" si="104"/>
        <v>2</v>
      </c>
      <c r="N802" s="11">
        <f t="shared" ca="1" si="104"/>
        <v>859</v>
      </c>
      <c r="O802" s="11">
        <f t="shared" ca="1" si="104"/>
        <v>795</v>
      </c>
      <c r="P802" s="11">
        <f t="shared" ca="1" si="104"/>
        <v>870</v>
      </c>
      <c r="Q802" s="11">
        <f t="shared" ca="1" si="104"/>
        <v>329</v>
      </c>
      <c r="R802" s="11">
        <f t="shared" ca="1" si="104"/>
        <v>488</v>
      </c>
      <c r="S802" s="11">
        <f t="shared" ca="1" si="104"/>
        <v>266</v>
      </c>
      <c r="T802" s="11">
        <f t="shared" ca="1" si="104"/>
        <v>777</v>
      </c>
      <c r="U802" s="11">
        <f ca="1">IF($B$9=1,AVERAGE(Tabla1[[#This Row],[OCT]:[DIC]]),IF($B$9=2,AVERAGE(Tabla1[[#This Row],[JUL]:[DIC]]),AVERAGE(Tabla1[[#This Row],[ENE]:[DIC]])))</f>
        <v>510.33333333333331</v>
      </c>
      <c r="V802" s="11">
        <f ca="1">+Tabla1[[#This Row],[PROMEDIO VENTA (UNDS)]]/30</f>
        <v>17.011111111111109</v>
      </c>
      <c r="W802" s="11">
        <f ca="1">+Tabla1[[#This Row],[VENTA POR DÍA]]*Tabla1[[#This Row],[LEAD TIME (Días)]]</f>
        <v>85.055555555555543</v>
      </c>
      <c r="X802" s="11" t="str">
        <f>IF(Tabla1[[#This Row],[ABC]]="C","A PEDIDO","STOCK")</f>
        <v>STOCK</v>
      </c>
      <c r="Y802" s="11">
        <f ca="1">IF(Tabla1[[#This Row],[ABC]]="C",0,ROUNDUP(VLOOKUP(Tabla1[[#This Row],[ABC]],$F$11:$J$12,MATCH(Y$15,$F$10:$J$10,0),0)*Tabla1[[#This Row],[VENTA POR DÍA]],0))</f>
        <v>51</v>
      </c>
      <c r="Z802" s="11">
        <f ca="1">IF(Tabla1[[#This Row],[ABC]]="C",0,ROUNDUP(VLOOKUP(Tabla1[[#This Row],[ABC]],$F$11:$J$12,MATCH(Z$15,$F$10:$J$10,0),0)*Tabla1[[#This Row],[VENTA POR DÍA]],0))</f>
        <v>497</v>
      </c>
    </row>
    <row r="803" spans="2:26" x14ac:dyDescent="0.2">
      <c r="B803" s="2">
        <v>348144</v>
      </c>
      <c r="C803" s="2" t="s">
        <v>249</v>
      </c>
      <c r="D803" s="2" t="s">
        <v>8</v>
      </c>
      <c r="E803" s="3" t="s">
        <v>6</v>
      </c>
      <c r="F803" s="16">
        <f t="shared" ca="1" si="101"/>
        <v>22</v>
      </c>
      <c r="G803" s="17">
        <f t="shared" ca="1" si="102"/>
        <v>16</v>
      </c>
      <c r="H803" s="36" t="str">
        <f>IFERROR(VLOOKUP(Tabla1[[#This Row],[COD PRODUCTO]],Tabla13[#All],9,0),"C")</f>
        <v>B</v>
      </c>
      <c r="I803" s="11">
        <f t="shared" ca="1" si="104"/>
        <v>127</v>
      </c>
      <c r="J803" s="11">
        <f t="shared" ca="1" si="104"/>
        <v>779</v>
      </c>
      <c r="K803" s="11">
        <f t="shared" ca="1" si="104"/>
        <v>140</v>
      </c>
      <c r="L803" s="11">
        <f t="shared" ca="1" si="104"/>
        <v>536</v>
      </c>
      <c r="M803" s="11">
        <f t="shared" ca="1" si="104"/>
        <v>-62</v>
      </c>
      <c r="N803" s="11">
        <f t="shared" ca="1" si="104"/>
        <v>938</v>
      </c>
      <c r="O803" s="11">
        <f t="shared" ca="1" si="104"/>
        <v>401</v>
      </c>
      <c r="P803" s="11">
        <f t="shared" ca="1" si="104"/>
        <v>420</v>
      </c>
      <c r="Q803" s="11">
        <f t="shared" ca="1" si="104"/>
        <v>225</v>
      </c>
      <c r="R803" s="11">
        <f t="shared" ca="1" si="104"/>
        <v>-51</v>
      </c>
      <c r="S803" s="11">
        <f t="shared" ca="1" si="104"/>
        <v>18</v>
      </c>
      <c r="T803" s="11">
        <f t="shared" ca="1" si="104"/>
        <v>-36</v>
      </c>
      <c r="U803" s="11">
        <f ca="1">IF($B$9=1,AVERAGE(Tabla1[[#This Row],[OCT]:[DIC]]),IF($B$9=2,AVERAGE(Tabla1[[#This Row],[JUL]:[DIC]]),AVERAGE(Tabla1[[#This Row],[ENE]:[DIC]])))</f>
        <v>-23</v>
      </c>
      <c r="V803" s="11">
        <f ca="1">+Tabla1[[#This Row],[PROMEDIO VENTA (UNDS)]]/30</f>
        <v>-0.76666666666666672</v>
      </c>
      <c r="W803" s="11">
        <f ca="1">+Tabla1[[#This Row],[VENTA POR DÍA]]*Tabla1[[#This Row],[LEAD TIME (Días)]]</f>
        <v>-12.266666666666667</v>
      </c>
      <c r="X803" s="11" t="str">
        <f>IF(Tabla1[[#This Row],[ABC]]="C","A PEDIDO","STOCK")</f>
        <v>STOCK</v>
      </c>
      <c r="Y803" s="11">
        <f ca="1">IF(Tabla1[[#This Row],[ABC]]="C",0,ROUNDUP(VLOOKUP(Tabla1[[#This Row],[ABC]],$F$11:$J$12,MATCH(Y$15,$F$10:$J$10,0),0)*Tabla1[[#This Row],[VENTA POR DÍA]],0))</f>
        <v>-8</v>
      </c>
      <c r="Z803" s="11">
        <f ca="1">IF(Tabla1[[#This Row],[ABC]]="C",0,ROUNDUP(VLOOKUP(Tabla1[[#This Row],[ABC]],$F$11:$J$12,MATCH(Z$15,$F$10:$J$10,0),0)*Tabla1[[#This Row],[VENTA POR DÍA]],0))</f>
        <v>-18</v>
      </c>
    </row>
    <row r="804" spans="2:26" x14ac:dyDescent="0.2">
      <c r="B804" s="2">
        <v>348550</v>
      </c>
      <c r="C804" s="2" t="s">
        <v>264</v>
      </c>
      <c r="D804" s="2" t="s">
        <v>8</v>
      </c>
      <c r="E804" s="3" t="s">
        <v>6</v>
      </c>
      <c r="F804" s="16">
        <f t="shared" ca="1" si="101"/>
        <v>5</v>
      </c>
      <c r="G804" s="17">
        <f t="shared" ca="1" si="102"/>
        <v>22</v>
      </c>
      <c r="H804" s="36" t="str">
        <f>IFERROR(VLOOKUP(Tabla1[[#This Row],[COD PRODUCTO]],Tabla13[#All],9,0),"C")</f>
        <v>A</v>
      </c>
      <c r="I804" s="11">
        <f t="shared" ca="1" si="104"/>
        <v>467</v>
      </c>
      <c r="J804" s="11">
        <f t="shared" ca="1" si="104"/>
        <v>743</v>
      </c>
      <c r="K804" s="11">
        <f t="shared" ca="1" si="104"/>
        <v>125</v>
      </c>
      <c r="L804" s="11">
        <f t="shared" ca="1" si="104"/>
        <v>-67</v>
      </c>
      <c r="M804" s="11">
        <f t="shared" ca="1" si="104"/>
        <v>708</v>
      </c>
      <c r="N804" s="11">
        <f t="shared" ca="1" si="104"/>
        <v>728</v>
      </c>
      <c r="O804" s="11">
        <f t="shared" ca="1" si="104"/>
        <v>156</v>
      </c>
      <c r="P804" s="11">
        <f t="shared" ca="1" si="104"/>
        <v>277</v>
      </c>
      <c r="Q804" s="11">
        <f t="shared" ca="1" si="104"/>
        <v>-88</v>
      </c>
      <c r="R804" s="11">
        <f t="shared" ca="1" si="104"/>
        <v>995</v>
      </c>
      <c r="S804" s="11">
        <f t="shared" ca="1" si="104"/>
        <v>74</v>
      </c>
      <c r="T804" s="11">
        <f t="shared" ca="1" si="104"/>
        <v>988</v>
      </c>
      <c r="U804" s="11">
        <f ca="1">IF($B$9=1,AVERAGE(Tabla1[[#This Row],[OCT]:[DIC]]),IF($B$9=2,AVERAGE(Tabla1[[#This Row],[JUL]:[DIC]]),AVERAGE(Tabla1[[#This Row],[ENE]:[DIC]])))</f>
        <v>685.66666666666663</v>
      </c>
      <c r="V804" s="11">
        <f ca="1">+Tabla1[[#This Row],[PROMEDIO VENTA (UNDS)]]/30</f>
        <v>22.855555555555554</v>
      </c>
      <c r="W804" s="11">
        <f ca="1">+Tabla1[[#This Row],[VENTA POR DÍA]]*Tabla1[[#This Row],[LEAD TIME (Días)]]</f>
        <v>502.82222222222219</v>
      </c>
      <c r="X804" s="11" t="str">
        <f>IF(Tabla1[[#This Row],[ABC]]="C","A PEDIDO","STOCK")</f>
        <v>STOCK</v>
      </c>
      <c r="Y804" s="11">
        <f ca="1">IF(Tabla1[[#This Row],[ABC]]="C",0,ROUNDUP(VLOOKUP(Tabla1[[#This Row],[ABC]],$F$11:$J$12,MATCH(Y$15,$F$10:$J$10,0),0)*Tabla1[[#This Row],[VENTA POR DÍA]],0))</f>
        <v>68</v>
      </c>
      <c r="Z804" s="11">
        <f ca="1">IF(Tabla1[[#This Row],[ABC]]="C",0,ROUNDUP(VLOOKUP(Tabla1[[#This Row],[ABC]],$F$11:$J$12,MATCH(Z$15,$F$10:$J$10,0),0)*Tabla1[[#This Row],[VENTA POR DÍA]],0))</f>
        <v>667</v>
      </c>
    </row>
    <row r="805" spans="2:26" x14ac:dyDescent="0.2">
      <c r="B805" s="2">
        <v>348422</v>
      </c>
      <c r="C805" s="2" t="s">
        <v>269</v>
      </c>
      <c r="D805" s="2" t="s">
        <v>8</v>
      </c>
      <c r="E805" s="3" t="s">
        <v>6</v>
      </c>
      <c r="F805" s="16">
        <f t="shared" ca="1" si="101"/>
        <v>12</v>
      </c>
      <c r="G805" s="17">
        <f t="shared" ca="1" si="102"/>
        <v>3</v>
      </c>
      <c r="H805" s="36" t="str">
        <f>IFERROR(VLOOKUP(Tabla1[[#This Row],[COD PRODUCTO]],Tabla13[#All],9,0),"C")</f>
        <v>C</v>
      </c>
      <c r="I805" s="11">
        <f t="shared" ca="1" si="104"/>
        <v>-75</v>
      </c>
      <c r="J805" s="11">
        <f t="shared" ca="1" si="104"/>
        <v>643</v>
      </c>
      <c r="K805" s="11">
        <f t="shared" ca="1" si="104"/>
        <v>220</v>
      </c>
      <c r="L805" s="11">
        <f t="shared" ca="1" si="104"/>
        <v>967</v>
      </c>
      <c r="M805" s="11">
        <f t="shared" ca="1" si="104"/>
        <v>189</v>
      </c>
      <c r="N805" s="11">
        <f t="shared" ca="1" si="104"/>
        <v>116</v>
      </c>
      <c r="O805" s="11">
        <f t="shared" ca="1" si="104"/>
        <v>202</v>
      </c>
      <c r="P805" s="11">
        <f t="shared" ca="1" si="104"/>
        <v>596</v>
      </c>
      <c r="Q805" s="11">
        <f t="shared" ca="1" si="104"/>
        <v>345</v>
      </c>
      <c r="R805" s="11">
        <f t="shared" ca="1" si="104"/>
        <v>164</v>
      </c>
      <c r="S805" s="11">
        <f t="shared" ca="1" si="104"/>
        <v>455</v>
      </c>
      <c r="T805" s="11">
        <f t="shared" ca="1" si="104"/>
        <v>201</v>
      </c>
      <c r="U805" s="11">
        <f ca="1">IF($B$9=1,AVERAGE(Tabla1[[#This Row],[OCT]:[DIC]]),IF($B$9=2,AVERAGE(Tabla1[[#This Row],[JUL]:[DIC]]),AVERAGE(Tabla1[[#This Row],[ENE]:[DIC]])))</f>
        <v>273.33333333333331</v>
      </c>
      <c r="V805" s="11">
        <f ca="1">+Tabla1[[#This Row],[PROMEDIO VENTA (UNDS)]]/30</f>
        <v>9.1111111111111107</v>
      </c>
      <c r="W805" s="11">
        <f ca="1">+Tabla1[[#This Row],[VENTA POR DÍA]]*Tabla1[[#This Row],[LEAD TIME (Días)]]</f>
        <v>27.333333333333332</v>
      </c>
      <c r="X805" s="11" t="str">
        <f>IF(Tabla1[[#This Row],[ABC]]="C","A PEDIDO","STOCK")</f>
        <v>A PEDIDO</v>
      </c>
      <c r="Y805" s="11">
        <f>IF(Tabla1[[#This Row],[ABC]]="C",0,ROUNDUP(VLOOKUP(Tabla1[[#This Row],[ABC]],$F$11:$J$12,MATCH(Y$15,$F$10:$J$10,0),0)*Tabla1[[#This Row],[VENTA POR DÍA]],0))</f>
        <v>0</v>
      </c>
      <c r="Z805" s="11">
        <f>IF(Tabla1[[#This Row],[ABC]]="C",0,ROUNDUP(VLOOKUP(Tabla1[[#This Row],[ABC]],$F$11:$J$12,MATCH(Z$15,$F$10:$J$10,0),0)*Tabla1[[#This Row],[VENTA POR DÍA]],0))</f>
        <v>0</v>
      </c>
    </row>
    <row r="806" spans="2:26" x14ac:dyDescent="0.2">
      <c r="B806" s="2">
        <v>348242</v>
      </c>
      <c r="C806" s="2" t="s">
        <v>283</v>
      </c>
      <c r="D806" s="2" t="s">
        <v>8</v>
      </c>
      <c r="E806" s="3" t="s">
        <v>6</v>
      </c>
      <c r="F806" s="16">
        <f t="shared" ca="1" si="101"/>
        <v>16</v>
      </c>
      <c r="G806" s="17">
        <f t="shared" ca="1" si="102"/>
        <v>17</v>
      </c>
      <c r="H806" s="36" t="str">
        <f>IFERROR(VLOOKUP(Tabla1[[#This Row],[COD PRODUCTO]],Tabla13[#All],9,0),"C")</f>
        <v>A</v>
      </c>
      <c r="I806" s="11">
        <f t="shared" ref="I806:T815" ca="1" si="105">RANDBETWEEN(-100,1000)</f>
        <v>5</v>
      </c>
      <c r="J806" s="11">
        <f t="shared" ca="1" si="105"/>
        <v>2</v>
      </c>
      <c r="K806" s="11">
        <f t="shared" ca="1" si="105"/>
        <v>54</v>
      </c>
      <c r="L806" s="11">
        <f t="shared" ca="1" si="105"/>
        <v>102</v>
      </c>
      <c r="M806" s="11">
        <f t="shared" ca="1" si="105"/>
        <v>947</v>
      </c>
      <c r="N806" s="11">
        <f t="shared" ca="1" si="105"/>
        <v>457</v>
      </c>
      <c r="O806" s="11">
        <f t="shared" ca="1" si="105"/>
        <v>32</v>
      </c>
      <c r="P806" s="11">
        <f t="shared" ca="1" si="105"/>
        <v>486</v>
      </c>
      <c r="Q806" s="11">
        <f t="shared" ca="1" si="105"/>
        <v>736</v>
      </c>
      <c r="R806" s="11">
        <f t="shared" ca="1" si="105"/>
        <v>478</v>
      </c>
      <c r="S806" s="11">
        <f t="shared" ca="1" si="105"/>
        <v>-36</v>
      </c>
      <c r="T806" s="11">
        <f t="shared" ca="1" si="105"/>
        <v>835</v>
      </c>
      <c r="U806" s="11">
        <f ca="1">IF($B$9=1,AVERAGE(Tabla1[[#This Row],[OCT]:[DIC]]),IF($B$9=2,AVERAGE(Tabla1[[#This Row],[JUL]:[DIC]]),AVERAGE(Tabla1[[#This Row],[ENE]:[DIC]])))</f>
        <v>425.66666666666669</v>
      </c>
      <c r="V806" s="11">
        <f ca="1">+Tabla1[[#This Row],[PROMEDIO VENTA (UNDS)]]/30</f>
        <v>14.18888888888889</v>
      </c>
      <c r="W806" s="11">
        <f ca="1">+Tabla1[[#This Row],[VENTA POR DÍA]]*Tabla1[[#This Row],[LEAD TIME (Días)]]</f>
        <v>241.21111111111114</v>
      </c>
      <c r="X806" s="11" t="str">
        <f>IF(Tabla1[[#This Row],[ABC]]="C","A PEDIDO","STOCK")</f>
        <v>STOCK</v>
      </c>
      <c r="Y806" s="11">
        <f ca="1">IF(Tabla1[[#This Row],[ABC]]="C",0,ROUNDUP(VLOOKUP(Tabla1[[#This Row],[ABC]],$F$11:$J$12,MATCH(Y$15,$F$10:$J$10,0),0)*Tabla1[[#This Row],[VENTA POR DÍA]],0))</f>
        <v>43</v>
      </c>
      <c r="Z806" s="11">
        <f ca="1">IF(Tabla1[[#This Row],[ABC]]="C",0,ROUNDUP(VLOOKUP(Tabla1[[#This Row],[ABC]],$F$11:$J$12,MATCH(Z$15,$F$10:$J$10,0),0)*Tabla1[[#This Row],[VENTA POR DÍA]],0))</f>
        <v>414</v>
      </c>
    </row>
    <row r="807" spans="2:26" x14ac:dyDescent="0.2">
      <c r="B807" s="2">
        <v>348037</v>
      </c>
      <c r="C807" s="2" t="s">
        <v>287</v>
      </c>
      <c r="D807" s="2" t="s">
        <v>8</v>
      </c>
      <c r="E807" s="3" t="s">
        <v>6</v>
      </c>
      <c r="F807" s="16">
        <f t="shared" ca="1" si="101"/>
        <v>9</v>
      </c>
      <c r="G807" s="17">
        <f t="shared" ca="1" si="102"/>
        <v>30</v>
      </c>
      <c r="H807" s="36" t="str">
        <f>IFERROR(VLOOKUP(Tabla1[[#This Row],[COD PRODUCTO]],Tabla13[#All],9,0),"C")</f>
        <v>C</v>
      </c>
      <c r="I807" s="11">
        <f t="shared" ca="1" si="105"/>
        <v>209</v>
      </c>
      <c r="J807" s="11">
        <f t="shared" ca="1" si="105"/>
        <v>894</v>
      </c>
      <c r="K807" s="11">
        <f t="shared" ca="1" si="105"/>
        <v>987</v>
      </c>
      <c r="L807" s="11">
        <f t="shared" ca="1" si="105"/>
        <v>781</v>
      </c>
      <c r="M807" s="11">
        <f t="shared" ca="1" si="105"/>
        <v>436</v>
      </c>
      <c r="N807" s="11">
        <f t="shared" ca="1" si="105"/>
        <v>680</v>
      </c>
      <c r="O807" s="11">
        <f t="shared" ca="1" si="105"/>
        <v>-13</v>
      </c>
      <c r="P807" s="11">
        <f t="shared" ca="1" si="105"/>
        <v>489</v>
      </c>
      <c r="Q807" s="11">
        <f t="shared" ca="1" si="105"/>
        <v>60</v>
      </c>
      <c r="R807" s="11">
        <f t="shared" ca="1" si="105"/>
        <v>-78</v>
      </c>
      <c r="S807" s="11">
        <f t="shared" ca="1" si="105"/>
        <v>101</v>
      </c>
      <c r="T807" s="11">
        <f t="shared" ca="1" si="105"/>
        <v>452</v>
      </c>
      <c r="U807" s="11">
        <f ca="1">IF($B$9=1,AVERAGE(Tabla1[[#This Row],[OCT]:[DIC]]),IF($B$9=2,AVERAGE(Tabla1[[#This Row],[JUL]:[DIC]]),AVERAGE(Tabla1[[#This Row],[ENE]:[DIC]])))</f>
        <v>158.33333333333334</v>
      </c>
      <c r="V807" s="11">
        <f ca="1">+Tabla1[[#This Row],[PROMEDIO VENTA (UNDS)]]/30</f>
        <v>5.2777777777777777</v>
      </c>
      <c r="W807" s="11">
        <f ca="1">+Tabla1[[#This Row],[VENTA POR DÍA]]*Tabla1[[#This Row],[LEAD TIME (Días)]]</f>
        <v>158.33333333333334</v>
      </c>
      <c r="X807" s="11" t="str">
        <f>IF(Tabla1[[#This Row],[ABC]]="C","A PEDIDO","STOCK")</f>
        <v>A PEDIDO</v>
      </c>
      <c r="Y807" s="11">
        <f>IF(Tabla1[[#This Row],[ABC]]="C",0,ROUNDUP(VLOOKUP(Tabla1[[#This Row],[ABC]],$F$11:$J$12,MATCH(Y$15,$F$10:$J$10,0),0)*Tabla1[[#This Row],[VENTA POR DÍA]],0))</f>
        <v>0</v>
      </c>
      <c r="Z807" s="11">
        <f>IF(Tabla1[[#This Row],[ABC]]="C",0,ROUNDUP(VLOOKUP(Tabla1[[#This Row],[ABC]],$F$11:$J$12,MATCH(Z$15,$F$10:$J$10,0),0)*Tabla1[[#This Row],[VENTA POR DÍA]],0))</f>
        <v>0</v>
      </c>
    </row>
    <row r="808" spans="2:26" x14ac:dyDescent="0.2">
      <c r="B808" s="2">
        <v>348041</v>
      </c>
      <c r="C808" s="2" t="s">
        <v>312</v>
      </c>
      <c r="D808" s="2" t="s">
        <v>8</v>
      </c>
      <c r="E808" s="3" t="s">
        <v>6</v>
      </c>
      <c r="F808" s="16">
        <f t="shared" ca="1" si="101"/>
        <v>19</v>
      </c>
      <c r="G808" s="17">
        <f t="shared" ca="1" si="102"/>
        <v>13</v>
      </c>
      <c r="H808" s="36" t="str">
        <f>IFERROR(VLOOKUP(Tabla1[[#This Row],[COD PRODUCTO]],Tabla13[#All],9,0),"C")</f>
        <v>C</v>
      </c>
      <c r="I808" s="11">
        <f t="shared" ca="1" si="105"/>
        <v>244</v>
      </c>
      <c r="J808" s="11">
        <f t="shared" ca="1" si="105"/>
        <v>20</v>
      </c>
      <c r="K808" s="11">
        <f t="shared" ca="1" si="105"/>
        <v>601</v>
      </c>
      <c r="L808" s="11">
        <f t="shared" ca="1" si="105"/>
        <v>870</v>
      </c>
      <c r="M808" s="11">
        <f t="shared" ca="1" si="105"/>
        <v>63</v>
      </c>
      <c r="N808" s="11">
        <f t="shared" ca="1" si="105"/>
        <v>-47</v>
      </c>
      <c r="O808" s="11">
        <f t="shared" ca="1" si="105"/>
        <v>436</v>
      </c>
      <c r="P808" s="11">
        <f t="shared" ca="1" si="105"/>
        <v>-50</v>
      </c>
      <c r="Q808" s="11">
        <f t="shared" ca="1" si="105"/>
        <v>671</v>
      </c>
      <c r="R808" s="11">
        <f t="shared" ca="1" si="105"/>
        <v>361</v>
      </c>
      <c r="S808" s="11">
        <f t="shared" ca="1" si="105"/>
        <v>765</v>
      </c>
      <c r="T808" s="11">
        <f t="shared" ca="1" si="105"/>
        <v>719</v>
      </c>
      <c r="U808" s="11">
        <f ca="1">IF($B$9=1,AVERAGE(Tabla1[[#This Row],[OCT]:[DIC]]),IF($B$9=2,AVERAGE(Tabla1[[#This Row],[JUL]:[DIC]]),AVERAGE(Tabla1[[#This Row],[ENE]:[DIC]])))</f>
        <v>615</v>
      </c>
      <c r="V808" s="11">
        <f ca="1">+Tabla1[[#This Row],[PROMEDIO VENTA (UNDS)]]/30</f>
        <v>20.5</v>
      </c>
      <c r="W808" s="11">
        <f ca="1">+Tabla1[[#This Row],[VENTA POR DÍA]]*Tabla1[[#This Row],[LEAD TIME (Días)]]</f>
        <v>266.5</v>
      </c>
      <c r="X808" s="11" t="str">
        <f>IF(Tabla1[[#This Row],[ABC]]="C","A PEDIDO","STOCK")</f>
        <v>A PEDIDO</v>
      </c>
      <c r="Y808" s="11">
        <f>IF(Tabla1[[#This Row],[ABC]]="C",0,ROUNDUP(VLOOKUP(Tabla1[[#This Row],[ABC]],$F$11:$J$12,MATCH(Y$15,$F$10:$J$10,0),0)*Tabla1[[#This Row],[VENTA POR DÍA]],0))</f>
        <v>0</v>
      </c>
      <c r="Z808" s="11">
        <f>IF(Tabla1[[#This Row],[ABC]]="C",0,ROUNDUP(VLOOKUP(Tabla1[[#This Row],[ABC]],$F$11:$J$12,MATCH(Z$15,$F$10:$J$10,0),0)*Tabla1[[#This Row],[VENTA POR DÍA]],0))</f>
        <v>0</v>
      </c>
    </row>
    <row r="809" spans="2:26" x14ac:dyDescent="0.2">
      <c r="B809" s="2">
        <v>348147</v>
      </c>
      <c r="C809" s="2" t="s">
        <v>249</v>
      </c>
      <c r="D809" s="2" t="s">
        <v>8</v>
      </c>
      <c r="E809" s="3" t="s">
        <v>6</v>
      </c>
      <c r="F809" s="16">
        <f t="shared" ca="1" si="101"/>
        <v>27</v>
      </c>
      <c r="G809" s="17">
        <f t="shared" ca="1" si="102"/>
        <v>20</v>
      </c>
      <c r="H809" s="36" t="str">
        <f>IFERROR(VLOOKUP(Tabla1[[#This Row],[COD PRODUCTO]],Tabla13[#All],9,0),"C")</f>
        <v>B</v>
      </c>
      <c r="I809" s="11">
        <f t="shared" ca="1" si="105"/>
        <v>277</v>
      </c>
      <c r="J809" s="11">
        <f t="shared" ca="1" si="105"/>
        <v>-93</v>
      </c>
      <c r="K809" s="11">
        <f t="shared" ca="1" si="105"/>
        <v>103</v>
      </c>
      <c r="L809" s="11">
        <f t="shared" ca="1" si="105"/>
        <v>747</v>
      </c>
      <c r="M809" s="11">
        <f t="shared" ca="1" si="105"/>
        <v>293</v>
      </c>
      <c r="N809" s="11">
        <f t="shared" ca="1" si="105"/>
        <v>721</v>
      </c>
      <c r="O809" s="11">
        <f t="shared" ca="1" si="105"/>
        <v>684</v>
      </c>
      <c r="P809" s="11">
        <f t="shared" ca="1" si="105"/>
        <v>560</v>
      </c>
      <c r="Q809" s="11">
        <f t="shared" ca="1" si="105"/>
        <v>352</v>
      </c>
      <c r="R809" s="11">
        <f t="shared" ca="1" si="105"/>
        <v>743</v>
      </c>
      <c r="S809" s="11">
        <f t="shared" ca="1" si="105"/>
        <v>247</v>
      </c>
      <c r="T809" s="11">
        <f t="shared" ca="1" si="105"/>
        <v>961</v>
      </c>
      <c r="U809" s="11">
        <f ca="1">IF($B$9=1,AVERAGE(Tabla1[[#This Row],[OCT]:[DIC]]),IF($B$9=2,AVERAGE(Tabla1[[#This Row],[JUL]:[DIC]]),AVERAGE(Tabla1[[#This Row],[ENE]:[DIC]])))</f>
        <v>650.33333333333337</v>
      </c>
      <c r="V809" s="11">
        <f ca="1">+Tabla1[[#This Row],[PROMEDIO VENTA (UNDS)]]/30</f>
        <v>21.677777777777781</v>
      </c>
      <c r="W809" s="11">
        <f ca="1">+Tabla1[[#This Row],[VENTA POR DÍA]]*Tabla1[[#This Row],[LEAD TIME (Días)]]</f>
        <v>433.5555555555556</v>
      </c>
      <c r="X809" s="11" t="str">
        <f>IF(Tabla1[[#This Row],[ABC]]="C","A PEDIDO","STOCK")</f>
        <v>STOCK</v>
      </c>
      <c r="Y809" s="11">
        <f ca="1">IF(Tabla1[[#This Row],[ABC]]="C",0,ROUNDUP(VLOOKUP(Tabla1[[#This Row],[ABC]],$F$11:$J$12,MATCH(Y$15,$F$10:$J$10,0),0)*Tabla1[[#This Row],[VENTA POR DÍA]],0))</f>
        <v>204</v>
      </c>
      <c r="Z809" s="11">
        <f ca="1">IF(Tabla1[[#This Row],[ABC]]="C",0,ROUNDUP(VLOOKUP(Tabla1[[#This Row],[ABC]],$F$11:$J$12,MATCH(Z$15,$F$10:$J$10,0),0)*Tabla1[[#This Row],[VENTA POR DÍA]],0))</f>
        <v>494</v>
      </c>
    </row>
    <row r="810" spans="2:26" x14ac:dyDescent="0.2">
      <c r="B810" s="2">
        <v>348281</v>
      </c>
      <c r="C810" s="2" t="s">
        <v>238</v>
      </c>
      <c r="D810" s="2" t="s">
        <v>8</v>
      </c>
      <c r="E810" s="3" t="s">
        <v>6</v>
      </c>
      <c r="F810" s="16">
        <f t="shared" ca="1" si="101"/>
        <v>34</v>
      </c>
      <c r="G810" s="17">
        <f t="shared" ca="1" si="102"/>
        <v>24</v>
      </c>
      <c r="H810" s="36" t="str">
        <f>IFERROR(VLOOKUP(Tabla1[[#This Row],[COD PRODUCTO]],Tabla13[#All],9,0),"C")</f>
        <v>C</v>
      </c>
      <c r="I810" s="11">
        <f t="shared" ca="1" si="105"/>
        <v>975</v>
      </c>
      <c r="J810" s="11">
        <f t="shared" ca="1" si="105"/>
        <v>229</v>
      </c>
      <c r="K810" s="11">
        <f t="shared" ca="1" si="105"/>
        <v>417</v>
      </c>
      <c r="L810" s="11">
        <f t="shared" ca="1" si="105"/>
        <v>254</v>
      </c>
      <c r="M810" s="11">
        <f t="shared" ca="1" si="105"/>
        <v>107</v>
      </c>
      <c r="N810" s="11">
        <f t="shared" ca="1" si="105"/>
        <v>638</v>
      </c>
      <c r="O810" s="11">
        <f t="shared" ca="1" si="105"/>
        <v>263</v>
      </c>
      <c r="P810" s="11">
        <f t="shared" ca="1" si="105"/>
        <v>571</v>
      </c>
      <c r="Q810" s="11">
        <f t="shared" ca="1" si="105"/>
        <v>29</v>
      </c>
      <c r="R810" s="11">
        <f t="shared" ca="1" si="105"/>
        <v>485</v>
      </c>
      <c r="S810" s="11">
        <f t="shared" ca="1" si="105"/>
        <v>167</v>
      </c>
      <c r="T810" s="11">
        <f t="shared" ca="1" si="105"/>
        <v>356</v>
      </c>
      <c r="U810" s="11">
        <f ca="1">IF($B$9=1,AVERAGE(Tabla1[[#This Row],[OCT]:[DIC]]),IF($B$9=2,AVERAGE(Tabla1[[#This Row],[JUL]:[DIC]]),AVERAGE(Tabla1[[#This Row],[ENE]:[DIC]])))</f>
        <v>336</v>
      </c>
      <c r="V810" s="11">
        <f ca="1">+Tabla1[[#This Row],[PROMEDIO VENTA (UNDS)]]/30</f>
        <v>11.2</v>
      </c>
      <c r="W810" s="11">
        <f ca="1">+Tabla1[[#This Row],[VENTA POR DÍA]]*Tabla1[[#This Row],[LEAD TIME (Días)]]</f>
        <v>268.79999999999995</v>
      </c>
      <c r="X810" s="11" t="str">
        <f>IF(Tabla1[[#This Row],[ABC]]="C","A PEDIDO","STOCK")</f>
        <v>A PEDIDO</v>
      </c>
      <c r="Y810" s="11">
        <f>IF(Tabla1[[#This Row],[ABC]]="C",0,ROUNDUP(VLOOKUP(Tabla1[[#This Row],[ABC]],$F$11:$J$12,MATCH(Y$15,$F$10:$J$10,0),0)*Tabla1[[#This Row],[VENTA POR DÍA]],0))</f>
        <v>0</v>
      </c>
      <c r="Z810" s="11">
        <f>IF(Tabla1[[#This Row],[ABC]]="C",0,ROUNDUP(VLOOKUP(Tabla1[[#This Row],[ABC]],$F$11:$J$12,MATCH(Z$15,$F$10:$J$10,0),0)*Tabla1[[#This Row],[VENTA POR DÍA]],0))</f>
        <v>0</v>
      </c>
    </row>
    <row r="811" spans="2:26" x14ac:dyDescent="0.2">
      <c r="B811" s="2">
        <v>348145</v>
      </c>
      <c r="C811" s="2" t="s">
        <v>331</v>
      </c>
      <c r="D811" s="2" t="s">
        <v>8</v>
      </c>
      <c r="E811" s="3" t="s">
        <v>6</v>
      </c>
      <c r="F811" s="16">
        <f t="shared" ca="1" si="101"/>
        <v>28</v>
      </c>
      <c r="G811" s="17">
        <f t="shared" ca="1" si="102"/>
        <v>9</v>
      </c>
      <c r="H811" s="36" t="str">
        <f>IFERROR(VLOOKUP(Tabla1[[#This Row],[COD PRODUCTO]],Tabla13[#All],9,0),"C")</f>
        <v>B</v>
      </c>
      <c r="I811" s="11">
        <f t="shared" ca="1" si="105"/>
        <v>90</v>
      </c>
      <c r="J811" s="11">
        <f t="shared" ca="1" si="105"/>
        <v>742</v>
      </c>
      <c r="K811" s="11">
        <f t="shared" ca="1" si="105"/>
        <v>338</v>
      </c>
      <c r="L811" s="11">
        <f t="shared" ca="1" si="105"/>
        <v>336</v>
      </c>
      <c r="M811" s="11">
        <f t="shared" ca="1" si="105"/>
        <v>93</v>
      </c>
      <c r="N811" s="11">
        <f t="shared" ca="1" si="105"/>
        <v>136</v>
      </c>
      <c r="O811" s="11">
        <f t="shared" ca="1" si="105"/>
        <v>509</v>
      </c>
      <c r="P811" s="11">
        <f t="shared" ca="1" si="105"/>
        <v>825</v>
      </c>
      <c r="Q811" s="11">
        <f t="shared" ca="1" si="105"/>
        <v>224</v>
      </c>
      <c r="R811" s="11">
        <f t="shared" ca="1" si="105"/>
        <v>602</v>
      </c>
      <c r="S811" s="11">
        <f t="shared" ca="1" si="105"/>
        <v>496</v>
      </c>
      <c r="T811" s="11">
        <f t="shared" ca="1" si="105"/>
        <v>710</v>
      </c>
      <c r="U811" s="11">
        <f ca="1">IF($B$9=1,AVERAGE(Tabla1[[#This Row],[OCT]:[DIC]]),IF($B$9=2,AVERAGE(Tabla1[[#This Row],[JUL]:[DIC]]),AVERAGE(Tabla1[[#This Row],[ENE]:[DIC]])))</f>
        <v>602.66666666666663</v>
      </c>
      <c r="V811" s="11">
        <f ca="1">+Tabla1[[#This Row],[PROMEDIO VENTA (UNDS)]]/30</f>
        <v>20.088888888888889</v>
      </c>
      <c r="W811" s="11">
        <f ca="1">+Tabla1[[#This Row],[VENTA POR DÍA]]*Tabla1[[#This Row],[LEAD TIME (Días)]]</f>
        <v>180.8</v>
      </c>
      <c r="X811" s="11" t="str">
        <f>IF(Tabla1[[#This Row],[ABC]]="C","A PEDIDO","STOCK")</f>
        <v>STOCK</v>
      </c>
      <c r="Y811" s="11">
        <f ca="1">IF(Tabla1[[#This Row],[ABC]]="C",0,ROUNDUP(VLOOKUP(Tabla1[[#This Row],[ABC]],$F$11:$J$12,MATCH(Y$15,$F$10:$J$10,0),0)*Tabla1[[#This Row],[VENTA POR DÍA]],0))</f>
        <v>189</v>
      </c>
      <c r="Z811" s="11">
        <f ca="1">IF(Tabla1[[#This Row],[ABC]]="C",0,ROUNDUP(VLOOKUP(Tabla1[[#This Row],[ABC]],$F$11:$J$12,MATCH(Z$15,$F$10:$J$10,0),0)*Tabla1[[#This Row],[VENTA POR DÍA]],0))</f>
        <v>458</v>
      </c>
    </row>
    <row r="812" spans="2:26" x14ac:dyDescent="0.2">
      <c r="B812" s="2">
        <v>348146</v>
      </c>
      <c r="C812" s="2" t="s">
        <v>332</v>
      </c>
      <c r="D812" s="2" t="s">
        <v>8</v>
      </c>
      <c r="E812" s="3" t="s">
        <v>6</v>
      </c>
      <c r="F812" s="16">
        <f t="shared" ca="1" si="101"/>
        <v>32</v>
      </c>
      <c r="G812" s="17">
        <f t="shared" ca="1" si="102"/>
        <v>10</v>
      </c>
      <c r="H812" s="36" t="str">
        <f>IFERROR(VLOOKUP(Tabla1[[#This Row],[COD PRODUCTO]],Tabla13[#All],9,0),"C")</f>
        <v>B</v>
      </c>
      <c r="I812" s="11">
        <f t="shared" ca="1" si="105"/>
        <v>-97</v>
      </c>
      <c r="J812" s="11">
        <f t="shared" ca="1" si="105"/>
        <v>-74</v>
      </c>
      <c r="K812" s="11">
        <f t="shared" ca="1" si="105"/>
        <v>519</v>
      </c>
      <c r="L812" s="11">
        <f t="shared" ca="1" si="105"/>
        <v>-27</v>
      </c>
      <c r="M812" s="11">
        <f t="shared" ca="1" si="105"/>
        <v>31</v>
      </c>
      <c r="N812" s="11">
        <f t="shared" ca="1" si="105"/>
        <v>791</v>
      </c>
      <c r="O812" s="11">
        <f t="shared" ca="1" si="105"/>
        <v>745</v>
      </c>
      <c r="P812" s="11">
        <f t="shared" ca="1" si="105"/>
        <v>437</v>
      </c>
      <c r="Q812" s="11">
        <f t="shared" ca="1" si="105"/>
        <v>33</v>
      </c>
      <c r="R812" s="11">
        <f t="shared" ca="1" si="105"/>
        <v>972</v>
      </c>
      <c r="S812" s="11">
        <f t="shared" ca="1" si="105"/>
        <v>266</v>
      </c>
      <c r="T812" s="11">
        <f t="shared" ca="1" si="105"/>
        <v>967</v>
      </c>
      <c r="U812" s="11">
        <f ca="1">IF($B$9=1,AVERAGE(Tabla1[[#This Row],[OCT]:[DIC]]),IF($B$9=2,AVERAGE(Tabla1[[#This Row],[JUL]:[DIC]]),AVERAGE(Tabla1[[#This Row],[ENE]:[DIC]])))</f>
        <v>735</v>
      </c>
      <c r="V812" s="11">
        <f ca="1">+Tabla1[[#This Row],[PROMEDIO VENTA (UNDS)]]/30</f>
        <v>24.5</v>
      </c>
      <c r="W812" s="11">
        <f ca="1">+Tabla1[[#This Row],[VENTA POR DÍA]]*Tabla1[[#This Row],[LEAD TIME (Días)]]</f>
        <v>245</v>
      </c>
      <c r="X812" s="11" t="str">
        <f>IF(Tabla1[[#This Row],[ABC]]="C","A PEDIDO","STOCK")</f>
        <v>STOCK</v>
      </c>
      <c r="Y812" s="11">
        <f ca="1">IF(Tabla1[[#This Row],[ABC]]="C",0,ROUNDUP(VLOOKUP(Tabla1[[#This Row],[ABC]],$F$11:$J$12,MATCH(Y$15,$F$10:$J$10,0),0)*Tabla1[[#This Row],[VENTA POR DÍA]],0))</f>
        <v>230</v>
      </c>
      <c r="Z812" s="11">
        <f ca="1">IF(Tabla1[[#This Row],[ABC]]="C",0,ROUNDUP(VLOOKUP(Tabla1[[#This Row],[ABC]],$F$11:$J$12,MATCH(Z$15,$F$10:$J$10,0),0)*Tabla1[[#This Row],[VENTA POR DÍA]],0))</f>
        <v>559</v>
      </c>
    </row>
    <row r="813" spans="2:26" x14ac:dyDescent="0.2">
      <c r="B813" s="2">
        <v>348280</v>
      </c>
      <c r="C813" s="2" t="s">
        <v>127</v>
      </c>
      <c r="D813" s="2" t="s">
        <v>8</v>
      </c>
      <c r="E813" s="3" t="s">
        <v>6</v>
      </c>
      <c r="F813" s="16">
        <f t="shared" ca="1" si="101"/>
        <v>41</v>
      </c>
      <c r="G813" s="17">
        <f t="shared" ca="1" si="102"/>
        <v>8</v>
      </c>
      <c r="H813" s="36" t="str">
        <f>IFERROR(VLOOKUP(Tabla1[[#This Row],[COD PRODUCTO]],Tabla13[#All],9,0),"C")</f>
        <v>C</v>
      </c>
      <c r="I813" s="11">
        <f t="shared" ca="1" si="105"/>
        <v>653</v>
      </c>
      <c r="J813" s="11">
        <f t="shared" ca="1" si="105"/>
        <v>263</v>
      </c>
      <c r="K813" s="11">
        <f t="shared" ca="1" si="105"/>
        <v>557</v>
      </c>
      <c r="L813" s="11">
        <f t="shared" ca="1" si="105"/>
        <v>-16</v>
      </c>
      <c r="M813" s="11">
        <f t="shared" ca="1" si="105"/>
        <v>115</v>
      </c>
      <c r="N813" s="11">
        <f t="shared" ca="1" si="105"/>
        <v>75</v>
      </c>
      <c r="O813" s="11">
        <f t="shared" ca="1" si="105"/>
        <v>199</v>
      </c>
      <c r="P813" s="11">
        <f t="shared" ca="1" si="105"/>
        <v>437</v>
      </c>
      <c r="Q813" s="11">
        <f t="shared" ca="1" si="105"/>
        <v>659</v>
      </c>
      <c r="R813" s="11">
        <f t="shared" ca="1" si="105"/>
        <v>589</v>
      </c>
      <c r="S813" s="11">
        <f t="shared" ca="1" si="105"/>
        <v>492</v>
      </c>
      <c r="T813" s="11">
        <f t="shared" ca="1" si="105"/>
        <v>649</v>
      </c>
      <c r="U813" s="11">
        <f ca="1">IF($B$9=1,AVERAGE(Tabla1[[#This Row],[OCT]:[DIC]]),IF($B$9=2,AVERAGE(Tabla1[[#This Row],[JUL]:[DIC]]),AVERAGE(Tabla1[[#This Row],[ENE]:[DIC]])))</f>
        <v>576.66666666666663</v>
      </c>
      <c r="V813" s="11">
        <f ca="1">+Tabla1[[#This Row],[PROMEDIO VENTA (UNDS)]]/30</f>
        <v>19.222222222222221</v>
      </c>
      <c r="W813" s="11">
        <f ca="1">+Tabla1[[#This Row],[VENTA POR DÍA]]*Tabla1[[#This Row],[LEAD TIME (Días)]]</f>
        <v>153.77777777777777</v>
      </c>
      <c r="X813" s="11" t="str">
        <f>IF(Tabla1[[#This Row],[ABC]]="C","A PEDIDO","STOCK")</f>
        <v>A PEDIDO</v>
      </c>
      <c r="Y813" s="11">
        <f>IF(Tabla1[[#This Row],[ABC]]="C",0,ROUNDUP(VLOOKUP(Tabla1[[#This Row],[ABC]],$F$11:$J$12,MATCH(Y$15,$F$10:$J$10,0),0)*Tabla1[[#This Row],[VENTA POR DÍA]],0))</f>
        <v>0</v>
      </c>
      <c r="Z813" s="11">
        <f>IF(Tabla1[[#This Row],[ABC]]="C",0,ROUNDUP(VLOOKUP(Tabla1[[#This Row],[ABC]],$F$11:$J$12,MATCH(Z$15,$F$10:$J$10,0),0)*Tabla1[[#This Row],[VENTA POR DÍA]],0))</f>
        <v>0</v>
      </c>
    </row>
    <row r="814" spans="2:26" x14ac:dyDescent="0.2">
      <c r="B814" s="2">
        <v>348589</v>
      </c>
      <c r="C814" s="2" t="s">
        <v>356</v>
      </c>
      <c r="D814" s="2" t="s">
        <v>8</v>
      </c>
      <c r="E814" s="3" t="s">
        <v>6</v>
      </c>
      <c r="F814" s="16">
        <f t="shared" ca="1" si="101"/>
        <v>38</v>
      </c>
      <c r="G814" s="17">
        <f t="shared" ca="1" si="102"/>
        <v>3</v>
      </c>
      <c r="H814" s="36" t="str">
        <f>IFERROR(VLOOKUP(Tabla1[[#This Row],[COD PRODUCTO]],Tabla13[#All],9,0),"C")</f>
        <v>B</v>
      </c>
      <c r="I814" s="11">
        <f t="shared" ca="1" si="105"/>
        <v>268</v>
      </c>
      <c r="J814" s="11">
        <f t="shared" ca="1" si="105"/>
        <v>652</v>
      </c>
      <c r="K814" s="11">
        <f t="shared" ca="1" si="105"/>
        <v>823</v>
      </c>
      <c r="L814" s="11">
        <f t="shared" ca="1" si="105"/>
        <v>472</v>
      </c>
      <c r="M814" s="11">
        <f t="shared" ca="1" si="105"/>
        <v>-2</v>
      </c>
      <c r="N814" s="11">
        <f t="shared" ca="1" si="105"/>
        <v>-33</v>
      </c>
      <c r="O814" s="11">
        <f t="shared" ca="1" si="105"/>
        <v>133</v>
      </c>
      <c r="P814" s="11">
        <f t="shared" ca="1" si="105"/>
        <v>718</v>
      </c>
      <c r="Q814" s="11">
        <f t="shared" ca="1" si="105"/>
        <v>259</v>
      </c>
      <c r="R814" s="11">
        <f t="shared" ca="1" si="105"/>
        <v>388</v>
      </c>
      <c r="S814" s="11">
        <f t="shared" ca="1" si="105"/>
        <v>364</v>
      </c>
      <c r="T814" s="11">
        <f t="shared" ca="1" si="105"/>
        <v>397</v>
      </c>
      <c r="U814" s="11">
        <f ca="1">IF($B$9=1,AVERAGE(Tabla1[[#This Row],[OCT]:[DIC]]),IF($B$9=2,AVERAGE(Tabla1[[#This Row],[JUL]:[DIC]]),AVERAGE(Tabla1[[#This Row],[ENE]:[DIC]])))</f>
        <v>383</v>
      </c>
      <c r="V814" s="11">
        <f ca="1">+Tabla1[[#This Row],[PROMEDIO VENTA (UNDS)]]/30</f>
        <v>12.766666666666667</v>
      </c>
      <c r="W814" s="11">
        <f ca="1">+Tabla1[[#This Row],[VENTA POR DÍA]]*Tabla1[[#This Row],[LEAD TIME (Días)]]</f>
        <v>38.300000000000004</v>
      </c>
      <c r="X814" s="11" t="str">
        <f>IF(Tabla1[[#This Row],[ABC]]="C","A PEDIDO","STOCK")</f>
        <v>STOCK</v>
      </c>
      <c r="Y814" s="11">
        <f ca="1">IF(Tabla1[[#This Row],[ABC]]="C",0,ROUNDUP(VLOOKUP(Tabla1[[#This Row],[ABC]],$F$11:$J$12,MATCH(Y$15,$F$10:$J$10,0),0)*Tabla1[[#This Row],[VENTA POR DÍA]],0))</f>
        <v>120</v>
      </c>
      <c r="Z814" s="11">
        <f ca="1">IF(Tabla1[[#This Row],[ABC]]="C",0,ROUNDUP(VLOOKUP(Tabla1[[#This Row],[ABC]],$F$11:$J$12,MATCH(Z$15,$F$10:$J$10,0),0)*Tabla1[[#This Row],[VENTA POR DÍA]],0))</f>
        <v>291</v>
      </c>
    </row>
    <row r="815" spans="2:26" x14ac:dyDescent="0.2">
      <c r="B815" s="2">
        <v>348285</v>
      </c>
      <c r="C815" s="2" t="s">
        <v>128</v>
      </c>
      <c r="D815" s="2" t="s">
        <v>8</v>
      </c>
      <c r="E815" s="3" t="s">
        <v>6</v>
      </c>
      <c r="F815" s="16">
        <f t="shared" ca="1" si="101"/>
        <v>19</v>
      </c>
      <c r="G815" s="17">
        <f t="shared" ca="1" si="102"/>
        <v>18</v>
      </c>
      <c r="H815" s="36" t="str">
        <f>IFERROR(VLOOKUP(Tabla1[[#This Row],[COD PRODUCTO]],Tabla13[#All],9,0),"C")</f>
        <v>C</v>
      </c>
      <c r="I815" s="11">
        <f t="shared" ca="1" si="105"/>
        <v>102</v>
      </c>
      <c r="J815" s="11">
        <f t="shared" ca="1" si="105"/>
        <v>102</v>
      </c>
      <c r="K815" s="11">
        <f t="shared" ca="1" si="105"/>
        <v>336</v>
      </c>
      <c r="L815" s="11">
        <f t="shared" ca="1" si="105"/>
        <v>654</v>
      </c>
      <c r="M815" s="11">
        <f t="shared" ca="1" si="105"/>
        <v>77</v>
      </c>
      <c r="N815" s="11">
        <f t="shared" ca="1" si="105"/>
        <v>45</v>
      </c>
      <c r="O815" s="11">
        <f t="shared" ca="1" si="105"/>
        <v>-43</v>
      </c>
      <c r="P815" s="11">
        <f t="shared" ca="1" si="105"/>
        <v>143</v>
      </c>
      <c r="Q815" s="11">
        <f t="shared" ca="1" si="105"/>
        <v>-62</v>
      </c>
      <c r="R815" s="11">
        <f t="shared" ca="1" si="105"/>
        <v>509</v>
      </c>
      <c r="S815" s="11">
        <f t="shared" ca="1" si="105"/>
        <v>658</v>
      </c>
      <c r="T815" s="11">
        <f t="shared" ca="1" si="105"/>
        <v>342</v>
      </c>
      <c r="U815" s="11">
        <f ca="1">IF($B$9=1,AVERAGE(Tabla1[[#This Row],[OCT]:[DIC]]),IF($B$9=2,AVERAGE(Tabla1[[#This Row],[JUL]:[DIC]]),AVERAGE(Tabla1[[#This Row],[ENE]:[DIC]])))</f>
        <v>503</v>
      </c>
      <c r="V815" s="11">
        <f ca="1">+Tabla1[[#This Row],[PROMEDIO VENTA (UNDS)]]/30</f>
        <v>16.766666666666666</v>
      </c>
      <c r="W815" s="11">
        <f ca="1">+Tabla1[[#This Row],[VENTA POR DÍA]]*Tabla1[[#This Row],[LEAD TIME (Días)]]</f>
        <v>301.79999999999995</v>
      </c>
      <c r="X815" s="11" t="str">
        <f>IF(Tabla1[[#This Row],[ABC]]="C","A PEDIDO","STOCK")</f>
        <v>A PEDIDO</v>
      </c>
      <c r="Y815" s="11">
        <f>IF(Tabla1[[#This Row],[ABC]]="C",0,ROUNDUP(VLOOKUP(Tabla1[[#This Row],[ABC]],$F$11:$J$12,MATCH(Y$15,$F$10:$J$10,0),0)*Tabla1[[#This Row],[VENTA POR DÍA]],0))</f>
        <v>0</v>
      </c>
      <c r="Z815" s="11">
        <f>IF(Tabla1[[#This Row],[ABC]]="C",0,ROUNDUP(VLOOKUP(Tabla1[[#This Row],[ABC]],$F$11:$J$12,MATCH(Z$15,$F$10:$J$10,0),0)*Tabla1[[#This Row],[VENTA POR DÍA]],0))</f>
        <v>0</v>
      </c>
    </row>
    <row r="816" spans="2:26" x14ac:dyDescent="0.2">
      <c r="B816" s="2">
        <v>348554</v>
      </c>
      <c r="C816" s="2" t="s">
        <v>373</v>
      </c>
      <c r="D816" s="2" t="s">
        <v>8</v>
      </c>
      <c r="E816" s="3" t="s">
        <v>6</v>
      </c>
      <c r="F816" s="16">
        <f t="shared" ca="1" si="101"/>
        <v>47</v>
      </c>
      <c r="G816" s="17">
        <f t="shared" ca="1" si="102"/>
        <v>10</v>
      </c>
      <c r="H816" s="36" t="str">
        <f>IFERROR(VLOOKUP(Tabla1[[#This Row],[COD PRODUCTO]],Tabla13[#All],9,0),"C")</f>
        <v>B</v>
      </c>
      <c r="I816" s="11">
        <f t="shared" ref="I816:T825" ca="1" si="106">RANDBETWEEN(-100,1000)</f>
        <v>217</v>
      </c>
      <c r="J816" s="11">
        <f t="shared" ca="1" si="106"/>
        <v>693</v>
      </c>
      <c r="K816" s="11">
        <f t="shared" ca="1" si="106"/>
        <v>641</v>
      </c>
      <c r="L816" s="11">
        <f t="shared" ca="1" si="106"/>
        <v>398</v>
      </c>
      <c r="M816" s="11">
        <f t="shared" ca="1" si="106"/>
        <v>480</v>
      </c>
      <c r="N816" s="11">
        <f t="shared" ca="1" si="106"/>
        <v>678</v>
      </c>
      <c r="O816" s="11">
        <f t="shared" ca="1" si="106"/>
        <v>804</v>
      </c>
      <c r="P816" s="11">
        <f t="shared" ca="1" si="106"/>
        <v>958</v>
      </c>
      <c r="Q816" s="11">
        <f t="shared" ca="1" si="106"/>
        <v>527</v>
      </c>
      <c r="R816" s="11">
        <f t="shared" ca="1" si="106"/>
        <v>62</v>
      </c>
      <c r="S816" s="11">
        <f t="shared" ca="1" si="106"/>
        <v>202</v>
      </c>
      <c r="T816" s="11">
        <f t="shared" ca="1" si="106"/>
        <v>296</v>
      </c>
      <c r="U816" s="11">
        <f ca="1">IF($B$9=1,AVERAGE(Tabla1[[#This Row],[OCT]:[DIC]]),IF($B$9=2,AVERAGE(Tabla1[[#This Row],[JUL]:[DIC]]),AVERAGE(Tabla1[[#This Row],[ENE]:[DIC]])))</f>
        <v>186.66666666666666</v>
      </c>
      <c r="V816" s="11">
        <f ca="1">+Tabla1[[#This Row],[PROMEDIO VENTA (UNDS)]]/30</f>
        <v>6.2222222222222223</v>
      </c>
      <c r="W816" s="11">
        <f ca="1">+Tabla1[[#This Row],[VENTA POR DÍA]]*Tabla1[[#This Row],[LEAD TIME (Días)]]</f>
        <v>62.222222222222221</v>
      </c>
      <c r="X816" s="11" t="str">
        <f>IF(Tabla1[[#This Row],[ABC]]="C","A PEDIDO","STOCK")</f>
        <v>STOCK</v>
      </c>
      <c r="Y816" s="11">
        <f ca="1">IF(Tabla1[[#This Row],[ABC]]="C",0,ROUNDUP(VLOOKUP(Tabla1[[#This Row],[ABC]],$F$11:$J$12,MATCH(Y$15,$F$10:$J$10,0),0)*Tabla1[[#This Row],[VENTA POR DÍA]],0))</f>
        <v>59</v>
      </c>
      <c r="Z816" s="11">
        <f ca="1">IF(Tabla1[[#This Row],[ABC]]="C",0,ROUNDUP(VLOOKUP(Tabla1[[#This Row],[ABC]],$F$11:$J$12,MATCH(Z$15,$F$10:$J$10,0),0)*Tabla1[[#This Row],[VENTA POR DÍA]],0))</f>
        <v>142</v>
      </c>
    </row>
    <row r="817" spans="2:26" x14ac:dyDescent="0.2">
      <c r="B817" s="2">
        <v>348616</v>
      </c>
      <c r="C817" s="2" t="s">
        <v>392</v>
      </c>
      <c r="D817" s="2" t="s">
        <v>8</v>
      </c>
      <c r="E817" s="3" t="s">
        <v>6</v>
      </c>
      <c r="F817" s="16">
        <f t="shared" ca="1" si="101"/>
        <v>9</v>
      </c>
      <c r="G817" s="17">
        <f t="shared" ca="1" si="102"/>
        <v>5</v>
      </c>
      <c r="H817" s="36" t="str">
        <f>IFERROR(VLOOKUP(Tabla1[[#This Row],[COD PRODUCTO]],Tabla13[#All],9,0),"C")</f>
        <v>C</v>
      </c>
      <c r="I817" s="11">
        <f t="shared" ca="1" si="106"/>
        <v>22</v>
      </c>
      <c r="J817" s="11">
        <f t="shared" ca="1" si="106"/>
        <v>27</v>
      </c>
      <c r="K817" s="11">
        <f t="shared" ca="1" si="106"/>
        <v>161</v>
      </c>
      <c r="L817" s="11">
        <f t="shared" ca="1" si="106"/>
        <v>846</v>
      </c>
      <c r="M817" s="11">
        <f t="shared" ca="1" si="106"/>
        <v>319</v>
      </c>
      <c r="N817" s="11">
        <f t="shared" ca="1" si="106"/>
        <v>17</v>
      </c>
      <c r="O817" s="11">
        <f t="shared" ca="1" si="106"/>
        <v>392</v>
      </c>
      <c r="P817" s="11">
        <f t="shared" ca="1" si="106"/>
        <v>207</v>
      </c>
      <c r="Q817" s="11">
        <f t="shared" ca="1" si="106"/>
        <v>893</v>
      </c>
      <c r="R817" s="11">
        <f t="shared" ca="1" si="106"/>
        <v>252</v>
      </c>
      <c r="S817" s="11">
        <f t="shared" ca="1" si="106"/>
        <v>477</v>
      </c>
      <c r="T817" s="11">
        <f t="shared" ca="1" si="106"/>
        <v>205</v>
      </c>
      <c r="U817" s="11">
        <f ca="1">IF($B$9=1,AVERAGE(Tabla1[[#This Row],[OCT]:[DIC]]),IF($B$9=2,AVERAGE(Tabla1[[#This Row],[JUL]:[DIC]]),AVERAGE(Tabla1[[#This Row],[ENE]:[DIC]])))</f>
        <v>311.33333333333331</v>
      </c>
      <c r="V817" s="11">
        <f ca="1">+Tabla1[[#This Row],[PROMEDIO VENTA (UNDS)]]/30</f>
        <v>10.377777777777776</v>
      </c>
      <c r="W817" s="11">
        <f ca="1">+Tabla1[[#This Row],[VENTA POR DÍA]]*Tabla1[[#This Row],[LEAD TIME (Días)]]</f>
        <v>51.888888888888886</v>
      </c>
      <c r="X817" s="11" t="str">
        <f>IF(Tabla1[[#This Row],[ABC]]="C","A PEDIDO","STOCK")</f>
        <v>A PEDIDO</v>
      </c>
      <c r="Y817" s="11">
        <f>IF(Tabla1[[#This Row],[ABC]]="C",0,ROUNDUP(VLOOKUP(Tabla1[[#This Row],[ABC]],$F$11:$J$12,MATCH(Y$15,$F$10:$J$10,0),0)*Tabla1[[#This Row],[VENTA POR DÍA]],0))</f>
        <v>0</v>
      </c>
      <c r="Z817" s="11">
        <f>IF(Tabla1[[#This Row],[ABC]]="C",0,ROUNDUP(VLOOKUP(Tabla1[[#This Row],[ABC]],$F$11:$J$12,MATCH(Z$15,$F$10:$J$10,0),0)*Tabla1[[#This Row],[VENTA POR DÍA]],0))</f>
        <v>0</v>
      </c>
    </row>
    <row r="818" spans="2:26" x14ac:dyDescent="0.2">
      <c r="B818" s="2">
        <v>348498</v>
      </c>
      <c r="C818" s="2" t="s">
        <v>460</v>
      </c>
      <c r="D818" s="2" t="s">
        <v>8</v>
      </c>
      <c r="E818" s="3" t="s">
        <v>6</v>
      </c>
      <c r="F818" s="16">
        <f t="shared" ca="1" si="101"/>
        <v>7</v>
      </c>
      <c r="G818" s="17">
        <f t="shared" ca="1" si="102"/>
        <v>8</v>
      </c>
      <c r="H818" s="36" t="str">
        <f>IFERROR(VLOOKUP(Tabla1[[#This Row],[COD PRODUCTO]],Tabla13[#All],9,0),"C")</f>
        <v>A</v>
      </c>
      <c r="I818" s="11">
        <f t="shared" ca="1" si="106"/>
        <v>-58</v>
      </c>
      <c r="J818" s="11">
        <f t="shared" ca="1" si="106"/>
        <v>130</v>
      </c>
      <c r="K818" s="11">
        <f t="shared" ca="1" si="106"/>
        <v>960</v>
      </c>
      <c r="L818" s="11">
        <f t="shared" ca="1" si="106"/>
        <v>16</v>
      </c>
      <c r="M818" s="11">
        <f t="shared" ca="1" si="106"/>
        <v>111</v>
      </c>
      <c r="N818" s="11">
        <f t="shared" ca="1" si="106"/>
        <v>83</v>
      </c>
      <c r="O818" s="11">
        <f t="shared" ca="1" si="106"/>
        <v>694</v>
      </c>
      <c r="P818" s="11">
        <f t="shared" ca="1" si="106"/>
        <v>40</v>
      </c>
      <c r="Q818" s="11">
        <f t="shared" ca="1" si="106"/>
        <v>752</v>
      </c>
      <c r="R818" s="11">
        <f t="shared" ca="1" si="106"/>
        <v>917</v>
      </c>
      <c r="S818" s="11">
        <f t="shared" ca="1" si="106"/>
        <v>549</v>
      </c>
      <c r="T818" s="11">
        <f t="shared" ca="1" si="106"/>
        <v>870</v>
      </c>
      <c r="U818" s="11">
        <f ca="1">IF($B$9=1,AVERAGE(Tabla1[[#This Row],[OCT]:[DIC]]),IF($B$9=2,AVERAGE(Tabla1[[#This Row],[JUL]:[DIC]]),AVERAGE(Tabla1[[#This Row],[ENE]:[DIC]])))</f>
        <v>778.66666666666663</v>
      </c>
      <c r="V818" s="11">
        <f ca="1">+Tabla1[[#This Row],[PROMEDIO VENTA (UNDS)]]/30</f>
        <v>25.955555555555556</v>
      </c>
      <c r="W818" s="11">
        <f ca="1">+Tabla1[[#This Row],[VENTA POR DÍA]]*Tabla1[[#This Row],[LEAD TIME (Días)]]</f>
        <v>207.64444444444445</v>
      </c>
      <c r="X818" s="11" t="str">
        <f>IF(Tabla1[[#This Row],[ABC]]="C","A PEDIDO","STOCK")</f>
        <v>STOCK</v>
      </c>
      <c r="Y818" s="11">
        <f ca="1">IF(Tabla1[[#This Row],[ABC]]="C",0,ROUNDUP(VLOOKUP(Tabla1[[#This Row],[ABC]],$F$11:$J$12,MATCH(Y$15,$F$10:$J$10,0),0)*Tabla1[[#This Row],[VENTA POR DÍA]],0))</f>
        <v>78</v>
      </c>
      <c r="Z818" s="11">
        <f ca="1">IF(Tabla1[[#This Row],[ABC]]="C",0,ROUNDUP(VLOOKUP(Tabla1[[#This Row],[ABC]],$F$11:$J$12,MATCH(Z$15,$F$10:$J$10,0),0)*Tabla1[[#This Row],[VENTA POR DÍA]],0))</f>
        <v>758</v>
      </c>
    </row>
    <row r="819" spans="2:26" x14ac:dyDescent="0.2">
      <c r="B819" s="2">
        <v>364299</v>
      </c>
      <c r="C819" s="2" t="s">
        <v>512</v>
      </c>
      <c r="D819" s="2" t="s">
        <v>8</v>
      </c>
      <c r="E819" s="3" t="s">
        <v>6</v>
      </c>
      <c r="F819" s="16">
        <f t="shared" ca="1" si="101"/>
        <v>36</v>
      </c>
      <c r="G819" s="17">
        <f t="shared" ca="1" si="102"/>
        <v>30</v>
      </c>
      <c r="H819" s="36" t="str">
        <f>IFERROR(VLOOKUP(Tabla1[[#This Row],[COD PRODUCTO]],Tabla13[#All],9,0),"C")</f>
        <v>C</v>
      </c>
      <c r="I819" s="11">
        <f t="shared" ca="1" si="106"/>
        <v>68</v>
      </c>
      <c r="J819" s="11">
        <f t="shared" ca="1" si="106"/>
        <v>884</v>
      </c>
      <c r="K819" s="11">
        <f t="shared" ca="1" si="106"/>
        <v>423</v>
      </c>
      <c r="L819" s="11">
        <f t="shared" ca="1" si="106"/>
        <v>898</v>
      </c>
      <c r="M819" s="11">
        <f t="shared" ca="1" si="106"/>
        <v>-58</v>
      </c>
      <c r="N819" s="11">
        <f t="shared" ca="1" si="106"/>
        <v>804</v>
      </c>
      <c r="O819" s="11">
        <f t="shared" ca="1" si="106"/>
        <v>189</v>
      </c>
      <c r="P819" s="11">
        <f t="shared" ca="1" si="106"/>
        <v>352</v>
      </c>
      <c r="Q819" s="11">
        <f t="shared" ca="1" si="106"/>
        <v>689</v>
      </c>
      <c r="R819" s="11">
        <f t="shared" ca="1" si="106"/>
        <v>173</v>
      </c>
      <c r="S819" s="11">
        <f t="shared" ca="1" si="106"/>
        <v>-15</v>
      </c>
      <c r="T819" s="11">
        <f t="shared" ca="1" si="106"/>
        <v>268</v>
      </c>
      <c r="U819" s="11">
        <f ca="1">IF($B$9=1,AVERAGE(Tabla1[[#This Row],[OCT]:[DIC]]),IF($B$9=2,AVERAGE(Tabla1[[#This Row],[JUL]:[DIC]]),AVERAGE(Tabla1[[#This Row],[ENE]:[DIC]])))</f>
        <v>142</v>
      </c>
      <c r="V819" s="11">
        <f ca="1">+Tabla1[[#This Row],[PROMEDIO VENTA (UNDS)]]/30</f>
        <v>4.7333333333333334</v>
      </c>
      <c r="W819" s="11">
        <f ca="1">+Tabla1[[#This Row],[VENTA POR DÍA]]*Tabla1[[#This Row],[LEAD TIME (Días)]]</f>
        <v>142</v>
      </c>
      <c r="X819" s="11" t="str">
        <f>IF(Tabla1[[#This Row],[ABC]]="C","A PEDIDO","STOCK")</f>
        <v>A PEDIDO</v>
      </c>
      <c r="Y819" s="11">
        <f>IF(Tabla1[[#This Row],[ABC]]="C",0,ROUNDUP(VLOOKUP(Tabla1[[#This Row],[ABC]],$F$11:$J$12,MATCH(Y$15,$F$10:$J$10,0),0)*Tabla1[[#This Row],[VENTA POR DÍA]],0))</f>
        <v>0</v>
      </c>
      <c r="Z819" s="11">
        <f>IF(Tabla1[[#This Row],[ABC]]="C",0,ROUNDUP(VLOOKUP(Tabla1[[#This Row],[ABC]],$F$11:$J$12,MATCH(Z$15,$F$10:$J$10,0),0)*Tabla1[[#This Row],[VENTA POR DÍA]],0))</f>
        <v>0</v>
      </c>
    </row>
    <row r="820" spans="2:26" x14ac:dyDescent="0.2">
      <c r="B820" s="2">
        <v>348047</v>
      </c>
      <c r="C820" s="2" t="s">
        <v>525</v>
      </c>
      <c r="D820" s="2" t="s">
        <v>8</v>
      </c>
      <c r="E820" s="3" t="s">
        <v>6</v>
      </c>
      <c r="F820" s="16">
        <f t="shared" ca="1" si="101"/>
        <v>31</v>
      </c>
      <c r="G820" s="17">
        <f t="shared" ca="1" si="102"/>
        <v>8</v>
      </c>
      <c r="H820" s="36" t="str">
        <f>IFERROR(VLOOKUP(Tabla1[[#This Row],[COD PRODUCTO]],Tabla13[#All],9,0),"C")</f>
        <v>B</v>
      </c>
      <c r="I820" s="11">
        <f t="shared" ca="1" si="106"/>
        <v>41</v>
      </c>
      <c r="J820" s="11">
        <f t="shared" ca="1" si="106"/>
        <v>996</v>
      </c>
      <c r="K820" s="11">
        <f t="shared" ca="1" si="106"/>
        <v>830</v>
      </c>
      <c r="L820" s="11">
        <f t="shared" ca="1" si="106"/>
        <v>99</v>
      </c>
      <c r="M820" s="11">
        <f t="shared" ca="1" si="106"/>
        <v>798</v>
      </c>
      <c r="N820" s="11">
        <f t="shared" ca="1" si="106"/>
        <v>709</v>
      </c>
      <c r="O820" s="11">
        <f t="shared" ca="1" si="106"/>
        <v>177</v>
      </c>
      <c r="P820" s="11">
        <f t="shared" ca="1" si="106"/>
        <v>-8</v>
      </c>
      <c r="Q820" s="11">
        <f t="shared" ca="1" si="106"/>
        <v>352</v>
      </c>
      <c r="R820" s="11">
        <f t="shared" ca="1" si="106"/>
        <v>419</v>
      </c>
      <c r="S820" s="11">
        <f t="shared" ca="1" si="106"/>
        <v>409</v>
      </c>
      <c r="T820" s="11">
        <f t="shared" ca="1" si="106"/>
        <v>51</v>
      </c>
      <c r="U820" s="11">
        <f ca="1">IF($B$9=1,AVERAGE(Tabla1[[#This Row],[OCT]:[DIC]]),IF($B$9=2,AVERAGE(Tabla1[[#This Row],[JUL]:[DIC]]),AVERAGE(Tabla1[[#This Row],[ENE]:[DIC]])))</f>
        <v>293</v>
      </c>
      <c r="V820" s="11">
        <f ca="1">+Tabla1[[#This Row],[PROMEDIO VENTA (UNDS)]]/30</f>
        <v>9.7666666666666675</v>
      </c>
      <c r="W820" s="11">
        <f ca="1">+Tabla1[[#This Row],[VENTA POR DÍA]]*Tabla1[[#This Row],[LEAD TIME (Días)]]</f>
        <v>78.13333333333334</v>
      </c>
      <c r="X820" s="11" t="str">
        <f>IF(Tabla1[[#This Row],[ABC]]="C","A PEDIDO","STOCK")</f>
        <v>STOCK</v>
      </c>
      <c r="Y820" s="11">
        <f ca="1">IF(Tabla1[[#This Row],[ABC]]="C",0,ROUNDUP(VLOOKUP(Tabla1[[#This Row],[ABC]],$F$11:$J$12,MATCH(Y$15,$F$10:$J$10,0),0)*Tabla1[[#This Row],[VENTA POR DÍA]],0))</f>
        <v>92</v>
      </c>
      <c r="Z820" s="11">
        <f ca="1">IF(Tabla1[[#This Row],[ABC]]="C",0,ROUNDUP(VLOOKUP(Tabla1[[#This Row],[ABC]],$F$11:$J$12,MATCH(Z$15,$F$10:$J$10,0),0)*Tabla1[[#This Row],[VENTA POR DÍA]],0))</f>
        <v>223</v>
      </c>
    </row>
    <row r="821" spans="2:26" x14ac:dyDescent="0.2">
      <c r="B821" s="2">
        <v>348575</v>
      </c>
      <c r="C821" s="2" t="s">
        <v>526</v>
      </c>
      <c r="D821" s="2" t="s">
        <v>8</v>
      </c>
      <c r="E821" s="3" t="s">
        <v>6</v>
      </c>
      <c r="F821" s="16">
        <f t="shared" ca="1" si="101"/>
        <v>20</v>
      </c>
      <c r="G821" s="17">
        <f t="shared" ca="1" si="102"/>
        <v>8</v>
      </c>
      <c r="H821" s="36" t="str">
        <f>IFERROR(VLOOKUP(Tabla1[[#This Row],[COD PRODUCTO]],Tabla13[#All],9,0),"C")</f>
        <v>C</v>
      </c>
      <c r="I821" s="11">
        <f t="shared" ca="1" si="106"/>
        <v>953</v>
      </c>
      <c r="J821" s="11">
        <f t="shared" ca="1" si="106"/>
        <v>852</v>
      </c>
      <c r="K821" s="11">
        <f t="shared" ca="1" si="106"/>
        <v>924</v>
      </c>
      <c r="L821" s="11">
        <f t="shared" ca="1" si="106"/>
        <v>673</v>
      </c>
      <c r="M821" s="11">
        <f t="shared" ca="1" si="106"/>
        <v>613</v>
      </c>
      <c r="N821" s="11">
        <f t="shared" ca="1" si="106"/>
        <v>625</v>
      </c>
      <c r="O821" s="11">
        <f t="shared" ca="1" si="106"/>
        <v>-28</v>
      </c>
      <c r="P821" s="11">
        <f t="shared" ca="1" si="106"/>
        <v>258</v>
      </c>
      <c r="Q821" s="11">
        <f t="shared" ca="1" si="106"/>
        <v>40</v>
      </c>
      <c r="R821" s="11">
        <f t="shared" ca="1" si="106"/>
        <v>239</v>
      </c>
      <c r="S821" s="11">
        <f t="shared" ca="1" si="106"/>
        <v>921</v>
      </c>
      <c r="T821" s="11">
        <f t="shared" ca="1" si="106"/>
        <v>804</v>
      </c>
      <c r="U821" s="11">
        <f ca="1">IF($B$9=1,AVERAGE(Tabla1[[#This Row],[OCT]:[DIC]]),IF($B$9=2,AVERAGE(Tabla1[[#This Row],[JUL]:[DIC]]),AVERAGE(Tabla1[[#This Row],[ENE]:[DIC]])))</f>
        <v>654.66666666666663</v>
      </c>
      <c r="V821" s="11">
        <f ca="1">+Tabla1[[#This Row],[PROMEDIO VENTA (UNDS)]]/30</f>
        <v>21.822222222222219</v>
      </c>
      <c r="W821" s="11">
        <f ca="1">+Tabla1[[#This Row],[VENTA POR DÍA]]*Tabla1[[#This Row],[LEAD TIME (Días)]]</f>
        <v>174.57777777777775</v>
      </c>
      <c r="X821" s="11" t="str">
        <f>IF(Tabla1[[#This Row],[ABC]]="C","A PEDIDO","STOCK")</f>
        <v>A PEDIDO</v>
      </c>
      <c r="Y821" s="11">
        <f>IF(Tabla1[[#This Row],[ABC]]="C",0,ROUNDUP(VLOOKUP(Tabla1[[#This Row],[ABC]],$F$11:$J$12,MATCH(Y$15,$F$10:$J$10,0),0)*Tabla1[[#This Row],[VENTA POR DÍA]],0))</f>
        <v>0</v>
      </c>
      <c r="Z821" s="11">
        <f>IF(Tabla1[[#This Row],[ABC]]="C",0,ROUNDUP(VLOOKUP(Tabla1[[#This Row],[ABC]],$F$11:$J$12,MATCH(Z$15,$F$10:$J$10,0),0)*Tabla1[[#This Row],[VENTA POR DÍA]],0))</f>
        <v>0</v>
      </c>
    </row>
    <row r="822" spans="2:26" x14ac:dyDescent="0.2">
      <c r="B822" s="2">
        <v>364406</v>
      </c>
      <c r="C822" s="2" t="s">
        <v>580</v>
      </c>
      <c r="D822" s="2" t="s">
        <v>8</v>
      </c>
      <c r="E822" s="3" t="s">
        <v>6</v>
      </c>
      <c r="F822" s="16">
        <f t="shared" ca="1" si="101"/>
        <v>35</v>
      </c>
      <c r="G822" s="17">
        <f t="shared" ca="1" si="102"/>
        <v>23</v>
      </c>
      <c r="H822" s="36" t="str">
        <f>IFERROR(VLOOKUP(Tabla1[[#This Row],[COD PRODUCTO]],Tabla13[#All],9,0),"C")</f>
        <v>C</v>
      </c>
      <c r="I822" s="11">
        <f t="shared" ca="1" si="106"/>
        <v>733</v>
      </c>
      <c r="J822" s="11">
        <f t="shared" ca="1" si="106"/>
        <v>634</v>
      </c>
      <c r="K822" s="11">
        <f t="shared" ca="1" si="106"/>
        <v>122</v>
      </c>
      <c r="L822" s="11">
        <f t="shared" ca="1" si="106"/>
        <v>383</v>
      </c>
      <c r="M822" s="11">
        <f t="shared" ca="1" si="106"/>
        <v>630</v>
      </c>
      <c r="N822" s="11">
        <f t="shared" ca="1" si="106"/>
        <v>334</v>
      </c>
      <c r="O822" s="11">
        <f t="shared" ca="1" si="106"/>
        <v>-67</v>
      </c>
      <c r="P822" s="11">
        <f t="shared" ca="1" si="106"/>
        <v>336</v>
      </c>
      <c r="Q822" s="11">
        <f t="shared" ca="1" si="106"/>
        <v>292</v>
      </c>
      <c r="R822" s="11">
        <f t="shared" ca="1" si="106"/>
        <v>667</v>
      </c>
      <c r="S822" s="11">
        <f t="shared" ca="1" si="106"/>
        <v>17</v>
      </c>
      <c r="T822" s="11">
        <f t="shared" ca="1" si="106"/>
        <v>223</v>
      </c>
      <c r="U822" s="11">
        <f ca="1">IF($B$9=1,AVERAGE(Tabla1[[#This Row],[OCT]:[DIC]]),IF($B$9=2,AVERAGE(Tabla1[[#This Row],[JUL]:[DIC]]),AVERAGE(Tabla1[[#This Row],[ENE]:[DIC]])))</f>
        <v>302.33333333333331</v>
      </c>
      <c r="V822" s="11">
        <f ca="1">+Tabla1[[#This Row],[PROMEDIO VENTA (UNDS)]]/30</f>
        <v>10.077777777777778</v>
      </c>
      <c r="W822" s="11">
        <f ca="1">+Tabla1[[#This Row],[VENTA POR DÍA]]*Tabla1[[#This Row],[LEAD TIME (Días)]]</f>
        <v>231.78888888888889</v>
      </c>
      <c r="X822" s="11" t="str">
        <f>IF(Tabla1[[#This Row],[ABC]]="C","A PEDIDO","STOCK")</f>
        <v>A PEDIDO</v>
      </c>
      <c r="Y822" s="11">
        <f>IF(Tabla1[[#This Row],[ABC]]="C",0,ROUNDUP(VLOOKUP(Tabla1[[#This Row],[ABC]],$F$11:$J$12,MATCH(Y$15,$F$10:$J$10,0),0)*Tabla1[[#This Row],[VENTA POR DÍA]],0))</f>
        <v>0</v>
      </c>
      <c r="Z822" s="11">
        <f>IF(Tabla1[[#This Row],[ABC]]="C",0,ROUNDUP(VLOOKUP(Tabla1[[#This Row],[ABC]],$F$11:$J$12,MATCH(Z$15,$F$10:$J$10,0),0)*Tabla1[[#This Row],[VENTA POR DÍA]],0))</f>
        <v>0</v>
      </c>
    </row>
    <row r="823" spans="2:26" x14ac:dyDescent="0.2">
      <c r="B823" s="2">
        <v>347569</v>
      </c>
      <c r="C823" s="2" t="s">
        <v>590</v>
      </c>
      <c r="D823" s="2" t="s">
        <v>8</v>
      </c>
      <c r="E823" s="3" t="s">
        <v>6</v>
      </c>
      <c r="F823" s="16">
        <f t="shared" ca="1" si="101"/>
        <v>41</v>
      </c>
      <c r="G823" s="17">
        <f t="shared" ca="1" si="102"/>
        <v>13</v>
      </c>
      <c r="H823" s="36" t="str">
        <f>IFERROR(VLOOKUP(Tabla1[[#This Row],[COD PRODUCTO]],Tabla13[#All],9,0),"C")</f>
        <v>C</v>
      </c>
      <c r="I823" s="11">
        <f t="shared" ca="1" si="106"/>
        <v>805</v>
      </c>
      <c r="J823" s="11">
        <f t="shared" ca="1" si="106"/>
        <v>907</v>
      </c>
      <c r="K823" s="11">
        <f t="shared" ca="1" si="106"/>
        <v>842</v>
      </c>
      <c r="L823" s="11">
        <f t="shared" ca="1" si="106"/>
        <v>62</v>
      </c>
      <c r="M823" s="11">
        <f t="shared" ca="1" si="106"/>
        <v>627</v>
      </c>
      <c r="N823" s="11">
        <f t="shared" ca="1" si="106"/>
        <v>22</v>
      </c>
      <c r="O823" s="11">
        <f t="shared" ca="1" si="106"/>
        <v>944</v>
      </c>
      <c r="P823" s="11">
        <f t="shared" ca="1" si="106"/>
        <v>742</v>
      </c>
      <c r="Q823" s="11">
        <f t="shared" ca="1" si="106"/>
        <v>696</v>
      </c>
      <c r="R823" s="11">
        <f t="shared" ca="1" si="106"/>
        <v>76</v>
      </c>
      <c r="S823" s="11">
        <f t="shared" ca="1" si="106"/>
        <v>509</v>
      </c>
      <c r="T823" s="11">
        <f t="shared" ca="1" si="106"/>
        <v>63</v>
      </c>
      <c r="U823" s="11">
        <f ca="1">IF($B$9=1,AVERAGE(Tabla1[[#This Row],[OCT]:[DIC]]),IF($B$9=2,AVERAGE(Tabla1[[#This Row],[JUL]:[DIC]]),AVERAGE(Tabla1[[#This Row],[ENE]:[DIC]])))</f>
        <v>216</v>
      </c>
      <c r="V823" s="11">
        <f ca="1">+Tabla1[[#This Row],[PROMEDIO VENTA (UNDS)]]/30</f>
        <v>7.2</v>
      </c>
      <c r="W823" s="11">
        <f ca="1">+Tabla1[[#This Row],[VENTA POR DÍA]]*Tabla1[[#This Row],[LEAD TIME (Días)]]</f>
        <v>93.600000000000009</v>
      </c>
      <c r="X823" s="11" t="str">
        <f>IF(Tabla1[[#This Row],[ABC]]="C","A PEDIDO","STOCK")</f>
        <v>A PEDIDO</v>
      </c>
      <c r="Y823" s="11">
        <f>IF(Tabla1[[#This Row],[ABC]]="C",0,ROUNDUP(VLOOKUP(Tabla1[[#This Row],[ABC]],$F$11:$J$12,MATCH(Y$15,$F$10:$J$10,0),0)*Tabla1[[#This Row],[VENTA POR DÍA]],0))</f>
        <v>0</v>
      </c>
      <c r="Z823" s="11">
        <f>IF(Tabla1[[#This Row],[ABC]]="C",0,ROUNDUP(VLOOKUP(Tabla1[[#This Row],[ABC]],$F$11:$J$12,MATCH(Z$15,$F$10:$J$10,0),0)*Tabla1[[#This Row],[VENTA POR DÍA]],0))</f>
        <v>0</v>
      </c>
    </row>
    <row r="824" spans="2:26" x14ac:dyDescent="0.2">
      <c r="B824" s="2">
        <v>347570</v>
      </c>
      <c r="C824" s="2" t="s">
        <v>594</v>
      </c>
      <c r="D824" s="2" t="s">
        <v>8</v>
      </c>
      <c r="E824" s="3" t="s">
        <v>6</v>
      </c>
      <c r="F824" s="16">
        <f t="shared" ca="1" si="101"/>
        <v>22</v>
      </c>
      <c r="G824" s="17">
        <f t="shared" ca="1" si="102"/>
        <v>16</v>
      </c>
      <c r="H824" s="36" t="str">
        <f>IFERROR(VLOOKUP(Tabla1[[#This Row],[COD PRODUCTO]],Tabla13[#All],9,0),"C")</f>
        <v>C</v>
      </c>
      <c r="I824" s="11">
        <f t="shared" ca="1" si="106"/>
        <v>273</v>
      </c>
      <c r="J824" s="11">
        <f t="shared" ca="1" si="106"/>
        <v>604</v>
      </c>
      <c r="K824" s="11">
        <f t="shared" ca="1" si="106"/>
        <v>973</v>
      </c>
      <c r="L824" s="11">
        <f t="shared" ca="1" si="106"/>
        <v>988</v>
      </c>
      <c r="M824" s="11">
        <f t="shared" ca="1" si="106"/>
        <v>40</v>
      </c>
      <c r="N824" s="11">
        <f t="shared" ca="1" si="106"/>
        <v>71</v>
      </c>
      <c r="O824" s="11">
        <f t="shared" ca="1" si="106"/>
        <v>845</v>
      </c>
      <c r="P824" s="11">
        <f t="shared" ca="1" si="106"/>
        <v>489</v>
      </c>
      <c r="Q824" s="11">
        <f t="shared" ca="1" si="106"/>
        <v>633</v>
      </c>
      <c r="R824" s="11">
        <f t="shared" ca="1" si="106"/>
        <v>391</v>
      </c>
      <c r="S824" s="11">
        <f t="shared" ca="1" si="106"/>
        <v>915</v>
      </c>
      <c r="T824" s="11">
        <f t="shared" ca="1" si="106"/>
        <v>914</v>
      </c>
      <c r="U824" s="11">
        <f ca="1">IF($B$9=1,AVERAGE(Tabla1[[#This Row],[OCT]:[DIC]]),IF($B$9=2,AVERAGE(Tabla1[[#This Row],[JUL]:[DIC]]),AVERAGE(Tabla1[[#This Row],[ENE]:[DIC]])))</f>
        <v>740</v>
      </c>
      <c r="V824" s="11">
        <f ca="1">+Tabla1[[#This Row],[PROMEDIO VENTA (UNDS)]]/30</f>
        <v>24.666666666666668</v>
      </c>
      <c r="W824" s="11">
        <f ca="1">+Tabla1[[#This Row],[VENTA POR DÍA]]*Tabla1[[#This Row],[LEAD TIME (Días)]]</f>
        <v>394.66666666666669</v>
      </c>
      <c r="X824" s="11" t="str">
        <f>IF(Tabla1[[#This Row],[ABC]]="C","A PEDIDO","STOCK")</f>
        <v>A PEDIDO</v>
      </c>
      <c r="Y824" s="11">
        <f>IF(Tabla1[[#This Row],[ABC]]="C",0,ROUNDUP(VLOOKUP(Tabla1[[#This Row],[ABC]],$F$11:$J$12,MATCH(Y$15,$F$10:$J$10,0),0)*Tabla1[[#This Row],[VENTA POR DÍA]],0))</f>
        <v>0</v>
      </c>
      <c r="Z824" s="11">
        <f>IF(Tabla1[[#This Row],[ABC]]="C",0,ROUNDUP(VLOOKUP(Tabla1[[#This Row],[ABC]],$F$11:$J$12,MATCH(Z$15,$F$10:$J$10,0),0)*Tabla1[[#This Row],[VENTA POR DÍA]],0))</f>
        <v>0</v>
      </c>
    </row>
    <row r="825" spans="2:26" x14ac:dyDescent="0.2">
      <c r="B825" s="2">
        <v>348576</v>
      </c>
      <c r="C825" s="2" t="s">
        <v>372</v>
      </c>
      <c r="D825" s="2" t="s">
        <v>8</v>
      </c>
      <c r="E825" s="3" t="s">
        <v>6</v>
      </c>
      <c r="F825" s="16">
        <f t="shared" ca="1" si="101"/>
        <v>19</v>
      </c>
      <c r="G825" s="17">
        <f t="shared" ca="1" si="102"/>
        <v>15</v>
      </c>
      <c r="H825" s="36" t="str">
        <f>IFERROR(VLOOKUP(Tabla1[[#This Row],[COD PRODUCTO]],Tabla13[#All],9,0),"C")</f>
        <v>C</v>
      </c>
      <c r="I825" s="11">
        <f t="shared" ca="1" si="106"/>
        <v>509</v>
      </c>
      <c r="J825" s="11">
        <f t="shared" ca="1" si="106"/>
        <v>193</v>
      </c>
      <c r="K825" s="11">
        <f t="shared" ca="1" si="106"/>
        <v>191</v>
      </c>
      <c r="L825" s="11">
        <f t="shared" ca="1" si="106"/>
        <v>244</v>
      </c>
      <c r="M825" s="11">
        <f t="shared" ca="1" si="106"/>
        <v>908</v>
      </c>
      <c r="N825" s="11">
        <f t="shared" ca="1" si="106"/>
        <v>505</v>
      </c>
      <c r="O825" s="11">
        <f t="shared" ca="1" si="106"/>
        <v>147</v>
      </c>
      <c r="P825" s="11">
        <f t="shared" ca="1" si="106"/>
        <v>148</v>
      </c>
      <c r="Q825" s="11">
        <f t="shared" ca="1" si="106"/>
        <v>388</v>
      </c>
      <c r="R825" s="11">
        <f t="shared" ca="1" si="106"/>
        <v>-8</v>
      </c>
      <c r="S825" s="11">
        <f t="shared" ca="1" si="106"/>
        <v>719</v>
      </c>
      <c r="T825" s="11">
        <f t="shared" ca="1" si="106"/>
        <v>206</v>
      </c>
      <c r="U825" s="11">
        <f ca="1">IF($B$9=1,AVERAGE(Tabla1[[#This Row],[OCT]:[DIC]]),IF($B$9=2,AVERAGE(Tabla1[[#This Row],[JUL]:[DIC]]),AVERAGE(Tabla1[[#This Row],[ENE]:[DIC]])))</f>
        <v>305.66666666666669</v>
      </c>
      <c r="V825" s="11">
        <f ca="1">+Tabla1[[#This Row],[PROMEDIO VENTA (UNDS)]]/30</f>
        <v>10.18888888888889</v>
      </c>
      <c r="W825" s="11">
        <f ca="1">+Tabla1[[#This Row],[VENTA POR DÍA]]*Tabla1[[#This Row],[LEAD TIME (Días)]]</f>
        <v>152.83333333333334</v>
      </c>
      <c r="X825" s="11" t="str">
        <f>IF(Tabla1[[#This Row],[ABC]]="C","A PEDIDO","STOCK")</f>
        <v>A PEDIDO</v>
      </c>
      <c r="Y825" s="11">
        <f>IF(Tabla1[[#This Row],[ABC]]="C",0,ROUNDUP(VLOOKUP(Tabla1[[#This Row],[ABC]],$F$11:$J$12,MATCH(Y$15,$F$10:$J$10,0),0)*Tabla1[[#This Row],[VENTA POR DÍA]],0))</f>
        <v>0</v>
      </c>
      <c r="Z825" s="11">
        <f>IF(Tabla1[[#This Row],[ABC]]="C",0,ROUNDUP(VLOOKUP(Tabla1[[#This Row],[ABC]],$F$11:$J$12,MATCH(Z$15,$F$10:$J$10,0),0)*Tabla1[[#This Row],[VENTA POR DÍA]],0))</f>
        <v>0</v>
      </c>
    </row>
    <row r="826" spans="2:26" x14ac:dyDescent="0.2">
      <c r="B826" s="2">
        <v>348035</v>
      </c>
      <c r="C826" s="2" t="s">
        <v>612</v>
      </c>
      <c r="D826" s="2" t="s">
        <v>8</v>
      </c>
      <c r="E826" s="3" t="s">
        <v>6</v>
      </c>
      <c r="F826" s="16">
        <f t="shared" ca="1" si="101"/>
        <v>49</v>
      </c>
      <c r="G826" s="17">
        <f t="shared" ca="1" si="102"/>
        <v>24</v>
      </c>
      <c r="H826" s="36" t="str">
        <f>IFERROR(VLOOKUP(Tabla1[[#This Row],[COD PRODUCTO]],Tabla13[#All],9,0),"C")</f>
        <v>A</v>
      </c>
      <c r="I826" s="11">
        <f t="shared" ref="I826:T835" ca="1" si="107">RANDBETWEEN(-100,1000)</f>
        <v>914</v>
      </c>
      <c r="J826" s="11">
        <f t="shared" ca="1" si="107"/>
        <v>454</v>
      </c>
      <c r="K826" s="11">
        <f t="shared" ca="1" si="107"/>
        <v>441</v>
      </c>
      <c r="L826" s="11">
        <f t="shared" ca="1" si="107"/>
        <v>723</v>
      </c>
      <c r="M826" s="11">
        <f t="shared" ca="1" si="107"/>
        <v>764</v>
      </c>
      <c r="N826" s="11">
        <f t="shared" ca="1" si="107"/>
        <v>577</v>
      </c>
      <c r="O826" s="11">
        <f t="shared" ca="1" si="107"/>
        <v>288</v>
      </c>
      <c r="P826" s="11">
        <f t="shared" ca="1" si="107"/>
        <v>80</v>
      </c>
      <c r="Q826" s="11">
        <f t="shared" ca="1" si="107"/>
        <v>803</v>
      </c>
      <c r="R826" s="11">
        <f t="shared" ca="1" si="107"/>
        <v>373</v>
      </c>
      <c r="S826" s="11">
        <f t="shared" ca="1" si="107"/>
        <v>147</v>
      </c>
      <c r="T826" s="11">
        <f t="shared" ca="1" si="107"/>
        <v>622</v>
      </c>
      <c r="U826" s="11">
        <f ca="1">IF($B$9=1,AVERAGE(Tabla1[[#This Row],[OCT]:[DIC]]),IF($B$9=2,AVERAGE(Tabla1[[#This Row],[JUL]:[DIC]]),AVERAGE(Tabla1[[#This Row],[ENE]:[DIC]])))</f>
        <v>380.66666666666669</v>
      </c>
      <c r="V826" s="11">
        <f ca="1">+Tabla1[[#This Row],[PROMEDIO VENTA (UNDS)]]/30</f>
        <v>12.68888888888889</v>
      </c>
      <c r="W826" s="11">
        <f ca="1">+Tabla1[[#This Row],[VENTA POR DÍA]]*Tabla1[[#This Row],[LEAD TIME (Días)]]</f>
        <v>304.53333333333336</v>
      </c>
      <c r="X826" s="11" t="str">
        <f>IF(Tabla1[[#This Row],[ABC]]="C","A PEDIDO","STOCK")</f>
        <v>STOCK</v>
      </c>
      <c r="Y826" s="11">
        <f ca="1">IF(Tabla1[[#This Row],[ABC]]="C",0,ROUNDUP(VLOOKUP(Tabla1[[#This Row],[ABC]],$F$11:$J$12,MATCH(Y$15,$F$10:$J$10,0),0)*Tabla1[[#This Row],[VENTA POR DÍA]],0))</f>
        <v>38</v>
      </c>
      <c r="Z826" s="11">
        <f ca="1">IF(Tabla1[[#This Row],[ABC]]="C",0,ROUNDUP(VLOOKUP(Tabla1[[#This Row],[ABC]],$F$11:$J$12,MATCH(Z$15,$F$10:$J$10,0),0)*Tabla1[[#This Row],[VENTA POR DÍA]],0))</f>
        <v>371</v>
      </c>
    </row>
    <row r="827" spans="2:26" x14ac:dyDescent="0.2">
      <c r="B827" s="2">
        <v>347696</v>
      </c>
      <c r="C827" s="2" t="s">
        <v>613</v>
      </c>
      <c r="D827" s="2" t="s">
        <v>8</v>
      </c>
      <c r="E827" s="3" t="s">
        <v>6</v>
      </c>
      <c r="F827" s="16">
        <f t="shared" ca="1" si="101"/>
        <v>45</v>
      </c>
      <c r="G827" s="17">
        <f t="shared" ca="1" si="102"/>
        <v>5</v>
      </c>
      <c r="H827" s="36" t="str">
        <f>IFERROR(VLOOKUP(Tabla1[[#This Row],[COD PRODUCTO]],Tabla13[#All],9,0),"C")</f>
        <v>B</v>
      </c>
      <c r="I827" s="11">
        <f t="shared" ca="1" si="107"/>
        <v>808</v>
      </c>
      <c r="J827" s="11">
        <f t="shared" ca="1" si="107"/>
        <v>899</v>
      </c>
      <c r="K827" s="11">
        <f t="shared" ca="1" si="107"/>
        <v>490</v>
      </c>
      <c r="L827" s="11">
        <f t="shared" ca="1" si="107"/>
        <v>286</v>
      </c>
      <c r="M827" s="11">
        <f t="shared" ca="1" si="107"/>
        <v>978</v>
      </c>
      <c r="N827" s="11">
        <f t="shared" ca="1" si="107"/>
        <v>934</v>
      </c>
      <c r="O827" s="11">
        <f t="shared" ca="1" si="107"/>
        <v>219</v>
      </c>
      <c r="P827" s="11">
        <f t="shared" ca="1" si="107"/>
        <v>94</v>
      </c>
      <c r="Q827" s="11">
        <f t="shared" ca="1" si="107"/>
        <v>72</v>
      </c>
      <c r="R827" s="11">
        <f t="shared" ca="1" si="107"/>
        <v>227</v>
      </c>
      <c r="S827" s="11">
        <f t="shared" ca="1" si="107"/>
        <v>742</v>
      </c>
      <c r="T827" s="11">
        <f t="shared" ca="1" si="107"/>
        <v>827</v>
      </c>
      <c r="U827" s="11">
        <f ca="1">IF($B$9=1,AVERAGE(Tabla1[[#This Row],[OCT]:[DIC]]),IF($B$9=2,AVERAGE(Tabla1[[#This Row],[JUL]:[DIC]]),AVERAGE(Tabla1[[#This Row],[ENE]:[DIC]])))</f>
        <v>598.66666666666663</v>
      </c>
      <c r="V827" s="11">
        <f ca="1">+Tabla1[[#This Row],[PROMEDIO VENTA (UNDS)]]/30</f>
        <v>19.955555555555556</v>
      </c>
      <c r="W827" s="11">
        <f ca="1">+Tabla1[[#This Row],[VENTA POR DÍA]]*Tabla1[[#This Row],[LEAD TIME (Días)]]</f>
        <v>99.777777777777771</v>
      </c>
      <c r="X827" s="11" t="str">
        <f>IF(Tabla1[[#This Row],[ABC]]="C","A PEDIDO","STOCK")</f>
        <v>STOCK</v>
      </c>
      <c r="Y827" s="11">
        <f ca="1">IF(Tabla1[[#This Row],[ABC]]="C",0,ROUNDUP(VLOOKUP(Tabla1[[#This Row],[ABC]],$F$11:$J$12,MATCH(Y$15,$F$10:$J$10,0),0)*Tabla1[[#This Row],[VENTA POR DÍA]],0))</f>
        <v>187</v>
      </c>
      <c r="Z827" s="11">
        <f ca="1">IF(Tabla1[[#This Row],[ABC]]="C",0,ROUNDUP(VLOOKUP(Tabla1[[#This Row],[ABC]],$F$11:$J$12,MATCH(Z$15,$F$10:$J$10,0),0)*Tabla1[[#This Row],[VENTA POR DÍA]],0))</f>
        <v>455</v>
      </c>
    </row>
    <row r="828" spans="2:26" x14ac:dyDescent="0.2">
      <c r="B828" s="2">
        <v>348571</v>
      </c>
      <c r="C828" s="2" t="s">
        <v>622</v>
      </c>
      <c r="D828" s="2" t="s">
        <v>8</v>
      </c>
      <c r="E828" s="3" t="s">
        <v>6</v>
      </c>
      <c r="F828" s="16">
        <f t="shared" ca="1" si="101"/>
        <v>9</v>
      </c>
      <c r="G828" s="17">
        <f t="shared" ca="1" si="102"/>
        <v>16</v>
      </c>
      <c r="H828" s="36" t="str">
        <f>IFERROR(VLOOKUP(Tabla1[[#This Row],[COD PRODUCTO]],Tabla13[#All],9,0),"C")</f>
        <v>A</v>
      </c>
      <c r="I828" s="11">
        <f t="shared" ca="1" si="107"/>
        <v>329</v>
      </c>
      <c r="J828" s="11">
        <f t="shared" ca="1" si="107"/>
        <v>874</v>
      </c>
      <c r="K828" s="11">
        <f t="shared" ca="1" si="107"/>
        <v>613</v>
      </c>
      <c r="L828" s="11">
        <f t="shared" ca="1" si="107"/>
        <v>752</v>
      </c>
      <c r="M828" s="11">
        <f t="shared" ca="1" si="107"/>
        <v>598</v>
      </c>
      <c r="N828" s="11">
        <f t="shared" ca="1" si="107"/>
        <v>347</v>
      </c>
      <c r="O828" s="11">
        <f t="shared" ca="1" si="107"/>
        <v>660</v>
      </c>
      <c r="P828" s="11">
        <f t="shared" ca="1" si="107"/>
        <v>-70</v>
      </c>
      <c r="Q828" s="11">
        <f t="shared" ca="1" si="107"/>
        <v>314</v>
      </c>
      <c r="R828" s="11">
        <f t="shared" ca="1" si="107"/>
        <v>286</v>
      </c>
      <c r="S828" s="11">
        <f t="shared" ca="1" si="107"/>
        <v>693</v>
      </c>
      <c r="T828" s="11">
        <f t="shared" ca="1" si="107"/>
        <v>551</v>
      </c>
      <c r="U828" s="11">
        <f ca="1">IF($B$9=1,AVERAGE(Tabla1[[#This Row],[OCT]:[DIC]]),IF($B$9=2,AVERAGE(Tabla1[[#This Row],[JUL]:[DIC]]),AVERAGE(Tabla1[[#This Row],[ENE]:[DIC]])))</f>
        <v>510</v>
      </c>
      <c r="V828" s="11">
        <f ca="1">+Tabla1[[#This Row],[PROMEDIO VENTA (UNDS)]]/30</f>
        <v>17</v>
      </c>
      <c r="W828" s="11">
        <f ca="1">+Tabla1[[#This Row],[VENTA POR DÍA]]*Tabla1[[#This Row],[LEAD TIME (Días)]]</f>
        <v>272</v>
      </c>
      <c r="X828" s="11" t="str">
        <f>IF(Tabla1[[#This Row],[ABC]]="C","A PEDIDO","STOCK")</f>
        <v>STOCK</v>
      </c>
      <c r="Y828" s="11">
        <f ca="1">IF(Tabla1[[#This Row],[ABC]]="C",0,ROUNDUP(VLOOKUP(Tabla1[[#This Row],[ABC]],$F$11:$J$12,MATCH(Y$15,$F$10:$J$10,0),0)*Tabla1[[#This Row],[VENTA POR DÍA]],0))</f>
        <v>51</v>
      </c>
      <c r="Z828" s="11">
        <f ca="1">IF(Tabla1[[#This Row],[ABC]]="C",0,ROUNDUP(VLOOKUP(Tabla1[[#This Row],[ABC]],$F$11:$J$12,MATCH(Z$15,$F$10:$J$10,0),0)*Tabla1[[#This Row],[VENTA POR DÍA]],0))</f>
        <v>496</v>
      </c>
    </row>
    <row r="829" spans="2:26" x14ac:dyDescent="0.2">
      <c r="B829" s="2">
        <v>367776</v>
      </c>
      <c r="C829" s="2" t="s">
        <v>633</v>
      </c>
      <c r="D829" s="2" t="s">
        <v>8</v>
      </c>
      <c r="E829" s="3" t="s">
        <v>6</v>
      </c>
      <c r="F829" s="16">
        <f t="shared" ca="1" si="101"/>
        <v>40</v>
      </c>
      <c r="G829" s="17">
        <f t="shared" ca="1" si="102"/>
        <v>10</v>
      </c>
      <c r="H829" s="36" t="str">
        <f>IFERROR(VLOOKUP(Tabla1[[#This Row],[COD PRODUCTO]],Tabla13[#All],9,0),"C")</f>
        <v>B</v>
      </c>
      <c r="I829" s="11">
        <f t="shared" ca="1" si="107"/>
        <v>104</v>
      </c>
      <c r="J829" s="11">
        <f t="shared" ca="1" si="107"/>
        <v>899</v>
      </c>
      <c r="K829" s="11">
        <f t="shared" ca="1" si="107"/>
        <v>706</v>
      </c>
      <c r="L829" s="11">
        <f t="shared" ca="1" si="107"/>
        <v>979</v>
      </c>
      <c r="M829" s="11">
        <f t="shared" ca="1" si="107"/>
        <v>118</v>
      </c>
      <c r="N829" s="11">
        <f t="shared" ca="1" si="107"/>
        <v>142</v>
      </c>
      <c r="O829" s="11">
        <f t="shared" ca="1" si="107"/>
        <v>913</v>
      </c>
      <c r="P829" s="11">
        <f t="shared" ca="1" si="107"/>
        <v>-39</v>
      </c>
      <c r="Q829" s="11">
        <f t="shared" ca="1" si="107"/>
        <v>10</v>
      </c>
      <c r="R829" s="11">
        <f t="shared" ca="1" si="107"/>
        <v>749</v>
      </c>
      <c r="S829" s="11">
        <f t="shared" ca="1" si="107"/>
        <v>568</v>
      </c>
      <c r="T829" s="11">
        <f t="shared" ca="1" si="107"/>
        <v>344</v>
      </c>
      <c r="U829" s="11">
        <f ca="1">IF($B$9=1,AVERAGE(Tabla1[[#This Row],[OCT]:[DIC]]),IF($B$9=2,AVERAGE(Tabla1[[#This Row],[JUL]:[DIC]]),AVERAGE(Tabla1[[#This Row],[ENE]:[DIC]])))</f>
        <v>553.66666666666663</v>
      </c>
      <c r="V829" s="11">
        <f ca="1">+Tabla1[[#This Row],[PROMEDIO VENTA (UNDS)]]/30</f>
        <v>18.455555555555556</v>
      </c>
      <c r="W829" s="11">
        <f ca="1">+Tabla1[[#This Row],[VENTA POR DÍA]]*Tabla1[[#This Row],[LEAD TIME (Días)]]</f>
        <v>184.55555555555554</v>
      </c>
      <c r="X829" s="11" t="str">
        <f>IF(Tabla1[[#This Row],[ABC]]="C","A PEDIDO","STOCK")</f>
        <v>STOCK</v>
      </c>
      <c r="Y829" s="11">
        <f ca="1">IF(Tabla1[[#This Row],[ABC]]="C",0,ROUNDUP(VLOOKUP(Tabla1[[#This Row],[ABC]],$F$11:$J$12,MATCH(Y$15,$F$10:$J$10,0),0)*Tabla1[[#This Row],[VENTA POR DÍA]],0))</f>
        <v>173</v>
      </c>
      <c r="Z829" s="11">
        <f ca="1">IF(Tabla1[[#This Row],[ABC]]="C",0,ROUNDUP(VLOOKUP(Tabla1[[#This Row],[ABC]],$F$11:$J$12,MATCH(Z$15,$F$10:$J$10,0),0)*Tabla1[[#This Row],[VENTA POR DÍA]],0))</f>
        <v>421</v>
      </c>
    </row>
    <row r="830" spans="2:26" x14ac:dyDescent="0.2">
      <c r="B830" s="2">
        <v>366817</v>
      </c>
      <c r="C830" s="2" t="s">
        <v>127</v>
      </c>
      <c r="D830" s="2" t="s">
        <v>8</v>
      </c>
      <c r="E830" s="3" t="s">
        <v>6</v>
      </c>
      <c r="F830" s="16">
        <f t="shared" ca="1" si="101"/>
        <v>10</v>
      </c>
      <c r="G830" s="17">
        <f t="shared" ca="1" si="102"/>
        <v>15</v>
      </c>
      <c r="H830" s="36" t="str">
        <f>IFERROR(VLOOKUP(Tabla1[[#This Row],[COD PRODUCTO]],Tabla13[#All],9,0),"C")</f>
        <v>C</v>
      </c>
      <c r="I830" s="11">
        <f t="shared" ca="1" si="107"/>
        <v>631</v>
      </c>
      <c r="J830" s="11">
        <f t="shared" ca="1" si="107"/>
        <v>823</v>
      </c>
      <c r="K830" s="11">
        <f t="shared" ca="1" si="107"/>
        <v>442</v>
      </c>
      <c r="L830" s="11">
        <f t="shared" ca="1" si="107"/>
        <v>297</v>
      </c>
      <c r="M830" s="11">
        <f t="shared" ca="1" si="107"/>
        <v>773</v>
      </c>
      <c r="N830" s="11">
        <f t="shared" ca="1" si="107"/>
        <v>841</v>
      </c>
      <c r="O830" s="11">
        <f t="shared" ca="1" si="107"/>
        <v>667</v>
      </c>
      <c r="P830" s="11">
        <f t="shared" ca="1" si="107"/>
        <v>393</v>
      </c>
      <c r="Q830" s="11">
        <f t="shared" ca="1" si="107"/>
        <v>642</v>
      </c>
      <c r="R830" s="11">
        <f t="shared" ca="1" si="107"/>
        <v>70</v>
      </c>
      <c r="S830" s="11">
        <f t="shared" ca="1" si="107"/>
        <v>232</v>
      </c>
      <c r="T830" s="11">
        <f t="shared" ca="1" si="107"/>
        <v>777</v>
      </c>
      <c r="U830" s="11">
        <f ca="1">IF($B$9=1,AVERAGE(Tabla1[[#This Row],[OCT]:[DIC]]),IF($B$9=2,AVERAGE(Tabla1[[#This Row],[JUL]:[DIC]]),AVERAGE(Tabla1[[#This Row],[ENE]:[DIC]])))</f>
        <v>359.66666666666669</v>
      </c>
      <c r="V830" s="11">
        <f ca="1">+Tabla1[[#This Row],[PROMEDIO VENTA (UNDS)]]/30</f>
        <v>11.988888888888889</v>
      </c>
      <c r="W830" s="11">
        <f ca="1">+Tabla1[[#This Row],[VENTA POR DÍA]]*Tabla1[[#This Row],[LEAD TIME (Días)]]</f>
        <v>179.83333333333334</v>
      </c>
      <c r="X830" s="11" t="str">
        <f>IF(Tabla1[[#This Row],[ABC]]="C","A PEDIDO","STOCK")</f>
        <v>A PEDIDO</v>
      </c>
      <c r="Y830" s="11">
        <f>IF(Tabla1[[#This Row],[ABC]]="C",0,ROUNDUP(VLOOKUP(Tabla1[[#This Row],[ABC]],$F$11:$J$12,MATCH(Y$15,$F$10:$J$10,0),0)*Tabla1[[#This Row],[VENTA POR DÍA]],0))</f>
        <v>0</v>
      </c>
      <c r="Z830" s="11">
        <f>IF(Tabla1[[#This Row],[ABC]]="C",0,ROUNDUP(VLOOKUP(Tabla1[[#This Row],[ABC]],$F$11:$J$12,MATCH(Z$15,$F$10:$J$10,0),0)*Tabla1[[#This Row],[VENTA POR DÍA]],0))</f>
        <v>0</v>
      </c>
    </row>
    <row r="831" spans="2:26" x14ac:dyDescent="0.2">
      <c r="B831" s="2">
        <v>369697</v>
      </c>
      <c r="C831" s="2" t="s">
        <v>693</v>
      </c>
      <c r="D831" s="2" t="s">
        <v>8</v>
      </c>
      <c r="E831" s="3" t="s">
        <v>6</v>
      </c>
      <c r="F831" s="16">
        <f t="shared" ca="1" si="101"/>
        <v>32</v>
      </c>
      <c r="G831" s="17">
        <f t="shared" ca="1" si="102"/>
        <v>17</v>
      </c>
      <c r="H831" s="36" t="str">
        <f>IFERROR(VLOOKUP(Tabla1[[#This Row],[COD PRODUCTO]],Tabla13[#All],9,0),"C")</f>
        <v>C</v>
      </c>
      <c r="I831" s="11">
        <f t="shared" ca="1" si="107"/>
        <v>374</v>
      </c>
      <c r="J831" s="11">
        <f t="shared" ca="1" si="107"/>
        <v>-35</v>
      </c>
      <c r="K831" s="11">
        <f t="shared" ca="1" si="107"/>
        <v>767</v>
      </c>
      <c r="L831" s="11">
        <f t="shared" ca="1" si="107"/>
        <v>641</v>
      </c>
      <c r="M831" s="11">
        <f t="shared" ca="1" si="107"/>
        <v>1000</v>
      </c>
      <c r="N831" s="11">
        <f t="shared" ca="1" si="107"/>
        <v>-80</v>
      </c>
      <c r="O831" s="11">
        <f t="shared" ca="1" si="107"/>
        <v>509</v>
      </c>
      <c r="P831" s="11">
        <f t="shared" ca="1" si="107"/>
        <v>76</v>
      </c>
      <c r="Q831" s="11">
        <f t="shared" ca="1" si="107"/>
        <v>460</v>
      </c>
      <c r="R831" s="11">
        <f t="shared" ca="1" si="107"/>
        <v>789</v>
      </c>
      <c r="S831" s="11">
        <f t="shared" ca="1" si="107"/>
        <v>992</v>
      </c>
      <c r="T831" s="11">
        <f t="shared" ca="1" si="107"/>
        <v>-74</v>
      </c>
      <c r="U831" s="11">
        <f ca="1">IF($B$9=1,AVERAGE(Tabla1[[#This Row],[OCT]:[DIC]]),IF($B$9=2,AVERAGE(Tabla1[[#This Row],[JUL]:[DIC]]),AVERAGE(Tabla1[[#This Row],[ENE]:[DIC]])))</f>
        <v>569</v>
      </c>
      <c r="V831" s="11">
        <f ca="1">+Tabla1[[#This Row],[PROMEDIO VENTA (UNDS)]]/30</f>
        <v>18.966666666666665</v>
      </c>
      <c r="W831" s="11">
        <f ca="1">+Tabla1[[#This Row],[VENTA POR DÍA]]*Tabla1[[#This Row],[LEAD TIME (Días)]]</f>
        <v>322.43333333333328</v>
      </c>
      <c r="X831" s="11" t="str">
        <f>IF(Tabla1[[#This Row],[ABC]]="C","A PEDIDO","STOCK")</f>
        <v>A PEDIDO</v>
      </c>
      <c r="Y831" s="11">
        <f>IF(Tabla1[[#This Row],[ABC]]="C",0,ROUNDUP(VLOOKUP(Tabla1[[#This Row],[ABC]],$F$11:$J$12,MATCH(Y$15,$F$10:$J$10,0),0)*Tabla1[[#This Row],[VENTA POR DÍA]],0))</f>
        <v>0</v>
      </c>
      <c r="Z831" s="11">
        <f>IF(Tabla1[[#This Row],[ABC]]="C",0,ROUNDUP(VLOOKUP(Tabla1[[#This Row],[ABC]],$F$11:$J$12,MATCH(Z$15,$F$10:$J$10,0),0)*Tabla1[[#This Row],[VENTA POR DÍA]],0))</f>
        <v>0</v>
      </c>
    </row>
    <row r="832" spans="2:26" x14ac:dyDescent="0.2">
      <c r="B832" s="2">
        <v>348224</v>
      </c>
      <c r="C832" s="2" t="s">
        <v>707</v>
      </c>
      <c r="D832" s="2" t="s">
        <v>8</v>
      </c>
      <c r="E832" s="3" t="s">
        <v>6</v>
      </c>
      <c r="F832" s="16">
        <f t="shared" ca="1" si="101"/>
        <v>10</v>
      </c>
      <c r="G832" s="17">
        <f t="shared" ca="1" si="102"/>
        <v>3</v>
      </c>
      <c r="H832" s="36" t="str">
        <f>IFERROR(VLOOKUP(Tabla1[[#This Row],[COD PRODUCTO]],Tabla13[#All],9,0),"C")</f>
        <v>C</v>
      </c>
      <c r="I832" s="11">
        <f t="shared" ca="1" si="107"/>
        <v>805</v>
      </c>
      <c r="J832" s="11">
        <f t="shared" ca="1" si="107"/>
        <v>473</v>
      </c>
      <c r="K832" s="11">
        <f t="shared" ca="1" si="107"/>
        <v>-19</v>
      </c>
      <c r="L832" s="11">
        <f t="shared" ca="1" si="107"/>
        <v>-26</v>
      </c>
      <c r="M832" s="11">
        <f t="shared" ca="1" si="107"/>
        <v>7</v>
      </c>
      <c r="N832" s="11">
        <f t="shared" ca="1" si="107"/>
        <v>532</v>
      </c>
      <c r="O832" s="11">
        <f t="shared" ca="1" si="107"/>
        <v>628</v>
      </c>
      <c r="P832" s="11">
        <f t="shared" ca="1" si="107"/>
        <v>543</v>
      </c>
      <c r="Q832" s="11">
        <f t="shared" ca="1" si="107"/>
        <v>286</v>
      </c>
      <c r="R832" s="11">
        <f t="shared" ca="1" si="107"/>
        <v>708</v>
      </c>
      <c r="S832" s="11">
        <f t="shared" ca="1" si="107"/>
        <v>409</v>
      </c>
      <c r="T832" s="11">
        <f t="shared" ca="1" si="107"/>
        <v>541</v>
      </c>
      <c r="U832" s="11">
        <f ca="1">IF($B$9=1,AVERAGE(Tabla1[[#This Row],[OCT]:[DIC]]),IF($B$9=2,AVERAGE(Tabla1[[#This Row],[JUL]:[DIC]]),AVERAGE(Tabla1[[#This Row],[ENE]:[DIC]])))</f>
        <v>552.66666666666663</v>
      </c>
      <c r="V832" s="11">
        <f ca="1">+Tabla1[[#This Row],[PROMEDIO VENTA (UNDS)]]/30</f>
        <v>18.422222222222221</v>
      </c>
      <c r="W832" s="11">
        <f ca="1">+Tabla1[[#This Row],[VENTA POR DÍA]]*Tabla1[[#This Row],[LEAD TIME (Días)]]</f>
        <v>55.266666666666666</v>
      </c>
      <c r="X832" s="11" t="str">
        <f>IF(Tabla1[[#This Row],[ABC]]="C","A PEDIDO","STOCK")</f>
        <v>A PEDIDO</v>
      </c>
      <c r="Y832" s="11">
        <f>IF(Tabla1[[#This Row],[ABC]]="C",0,ROUNDUP(VLOOKUP(Tabla1[[#This Row],[ABC]],$F$11:$J$12,MATCH(Y$15,$F$10:$J$10,0),0)*Tabla1[[#This Row],[VENTA POR DÍA]],0))</f>
        <v>0</v>
      </c>
      <c r="Z832" s="11">
        <f>IF(Tabla1[[#This Row],[ABC]]="C",0,ROUNDUP(VLOOKUP(Tabla1[[#This Row],[ABC]],$F$11:$J$12,MATCH(Z$15,$F$10:$J$10,0),0)*Tabla1[[#This Row],[VENTA POR DÍA]],0))</f>
        <v>0</v>
      </c>
    </row>
    <row r="833" spans="2:26" x14ac:dyDescent="0.2">
      <c r="B833" s="2">
        <v>366818</v>
      </c>
      <c r="C833" s="2" t="s">
        <v>779</v>
      </c>
      <c r="D833" s="2" t="s">
        <v>8</v>
      </c>
      <c r="E833" s="3" t="s">
        <v>6</v>
      </c>
      <c r="F833" s="16">
        <f t="shared" ca="1" si="101"/>
        <v>20</v>
      </c>
      <c r="G833" s="17">
        <f t="shared" ca="1" si="102"/>
        <v>13</v>
      </c>
      <c r="H833" s="36" t="str">
        <f>IFERROR(VLOOKUP(Tabla1[[#This Row],[COD PRODUCTO]],Tabla13[#All],9,0),"C")</f>
        <v>C</v>
      </c>
      <c r="I833" s="11">
        <f t="shared" ca="1" si="107"/>
        <v>501</v>
      </c>
      <c r="J833" s="11">
        <f t="shared" ca="1" si="107"/>
        <v>766</v>
      </c>
      <c r="K833" s="11">
        <f t="shared" ca="1" si="107"/>
        <v>425</v>
      </c>
      <c r="L833" s="11">
        <f t="shared" ca="1" si="107"/>
        <v>566</v>
      </c>
      <c r="M833" s="11">
        <f t="shared" ca="1" si="107"/>
        <v>114</v>
      </c>
      <c r="N833" s="11">
        <f t="shared" ca="1" si="107"/>
        <v>632</v>
      </c>
      <c r="O833" s="11">
        <f t="shared" ca="1" si="107"/>
        <v>546</v>
      </c>
      <c r="P833" s="11">
        <f t="shared" ca="1" si="107"/>
        <v>342</v>
      </c>
      <c r="Q833" s="11">
        <f t="shared" ca="1" si="107"/>
        <v>992</v>
      </c>
      <c r="R833" s="11">
        <f t="shared" ca="1" si="107"/>
        <v>577</v>
      </c>
      <c r="S833" s="11">
        <f t="shared" ca="1" si="107"/>
        <v>912</v>
      </c>
      <c r="T833" s="11">
        <f t="shared" ca="1" si="107"/>
        <v>937</v>
      </c>
      <c r="U833" s="11">
        <f ca="1">IF($B$9=1,AVERAGE(Tabla1[[#This Row],[OCT]:[DIC]]),IF($B$9=2,AVERAGE(Tabla1[[#This Row],[JUL]:[DIC]]),AVERAGE(Tabla1[[#This Row],[ENE]:[DIC]])))</f>
        <v>808.66666666666663</v>
      </c>
      <c r="V833" s="11">
        <f ca="1">+Tabla1[[#This Row],[PROMEDIO VENTA (UNDS)]]/30</f>
        <v>26.955555555555556</v>
      </c>
      <c r="W833" s="11">
        <f ca="1">+Tabla1[[#This Row],[VENTA POR DÍA]]*Tabla1[[#This Row],[LEAD TIME (Días)]]</f>
        <v>350.42222222222222</v>
      </c>
      <c r="X833" s="11" t="str">
        <f>IF(Tabla1[[#This Row],[ABC]]="C","A PEDIDO","STOCK")</f>
        <v>A PEDIDO</v>
      </c>
      <c r="Y833" s="11">
        <f>IF(Tabla1[[#This Row],[ABC]]="C",0,ROUNDUP(VLOOKUP(Tabla1[[#This Row],[ABC]],$F$11:$J$12,MATCH(Y$15,$F$10:$J$10,0),0)*Tabla1[[#This Row],[VENTA POR DÍA]],0))</f>
        <v>0</v>
      </c>
      <c r="Z833" s="11">
        <f>IF(Tabla1[[#This Row],[ABC]]="C",0,ROUNDUP(VLOOKUP(Tabla1[[#This Row],[ABC]],$F$11:$J$12,MATCH(Z$15,$F$10:$J$10,0),0)*Tabla1[[#This Row],[VENTA POR DÍA]],0))</f>
        <v>0</v>
      </c>
    </row>
    <row r="834" spans="2:26" x14ac:dyDescent="0.2">
      <c r="B834" s="2">
        <v>348616</v>
      </c>
      <c r="C834" s="2" t="s">
        <v>803</v>
      </c>
      <c r="D834" s="2" t="s">
        <v>8</v>
      </c>
      <c r="E834" s="3" t="s">
        <v>6</v>
      </c>
      <c r="F834" s="16">
        <f t="shared" ca="1" si="101"/>
        <v>33</v>
      </c>
      <c r="G834" s="17">
        <f t="shared" ca="1" si="102"/>
        <v>3</v>
      </c>
      <c r="H834" s="36" t="str">
        <f>IFERROR(VLOOKUP(Tabla1[[#This Row],[COD PRODUCTO]],Tabla13[#All],9,0),"C")</f>
        <v>C</v>
      </c>
      <c r="I834" s="11">
        <f t="shared" ca="1" si="107"/>
        <v>881</v>
      </c>
      <c r="J834" s="11">
        <f t="shared" ca="1" si="107"/>
        <v>287</v>
      </c>
      <c r="K834" s="11">
        <f t="shared" ca="1" si="107"/>
        <v>199</v>
      </c>
      <c r="L834" s="11">
        <f t="shared" ca="1" si="107"/>
        <v>468</v>
      </c>
      <c r="M834" s="11">
        <f t="shared" ca="1" si="107"/>
        <v>481</v>
      </c>
      <c r="N834" s="11">
        <f t="shared" ca="1" si="107"/>
        <v>-25</v>
      </c>
      <c r="O834" s="11">
        <f t="shared" ca="1" si="107"/>
        <v>224</v>
      </c>
      <c r="P834" s="11">
        <f t="shared" ca="1" si="107"/>
        <v>40</v>
      </c>
      <c r="Q834" s="11">
        <f t="shared" ca="1" si="107"/>
        <v>108</v>
      </c>
      <c r="R834" s="11">
        <f t="shared" ca="1" si="107"/>
        <v>697</v>
      </c>
      <c r="S834" s="11">
        <f t="shared" ca="1" si="107"/>
        <v>352</v>
      </c>
      <c r="T834" s="11">
        <f t="shared" ca="1" si="107"/>
        <v>415</v>
      </c>
      <c r="U834" s="11">
        <f ca="1">IF($B$9=1,AVERAGE(Tabla1[[#This Row],[OCT]:[DIC]]),IF($B$9=2,AVERAGE(Tabla1[[#This Row],[JUL]:[DIC]]),AVERAGE(Tabla1[[#This Row],[ENE]:[DIC]])))</f>
        <v>488</v>
      </c>
      <c r="V834" s="11">
        <f ca="1">+Tabla1[[#This Row],[PROMEDIO VENTA (UNDS)]]/30</f>
        <v>16.266666666666666</v>
      </c>
      <c r="W834" s="11">
        <f ca="1">+Tabla1[[#This Row],[VENTA POR DÍA]]*Tabla1[[#This Row],[LEAD TIME (Días)]]</f>
        <v>48.8</v>
      </c>
      <c r="X834" s="11" t="str">
        <f>IF(Tabla1[[#This Row],[ABC]]="C","A PEDIDO","STOCK")</f>
        <v>A PEDIDO</v>
      </c>
      <c r="Y834" s="11">
        <f>IF(Tabla1[[#This Row],[ABC]]="C",0,ROUNDUP(VLOOKUP(Tabla1[[#This Row],[ABC]],$F$11:$J$12,MATCH(Y$15,$F$10:$J$10,0),0)*Tabla1[[#This Row],[VENTA POR DÍA]],0))</f>
        <v>0</v>
      </c>
      <c r="Z834" s="11">
        <f>IF(Tabla1[[#This Row],[ABC]]="C",0,ROUNDUP(VLOOKUP(Tabla1[[#This Row],[ABC]],$F$11:$J$12,MATCH(Z$15,$F$10:$J$10,0),0)*Tabla1[[#This Row],[VENTA POR DÍA]],0))</f>
        <v>0</v>
      </c>
    </row>
    <row r="835" spans="2:26" x14ac:dyDescent="0.2">
      <c r="B835" s="2">
        <v>366759</v>
      </c>
      <c r="C835" s="2" t="s">
        <v>814</v>
      </c>
      <c r="D835" s="2" t="s">
        <v>8</v>
      </c>
      <c r="E835" s="3" t="s">
        <v>6</v>
      </c>
      <c r="F835" s="16">
        <f t="shared" ca="1" si="101"/>
        <v>9</v>
      </c>
      <c r="G835" s="17">
        <f t="shared" ca="1" si="102"/>
        <v>18</v>
      </c>
      <c r="H835" s="36" t="str">
        <f>IFERROR(VLOOKUP(Tabla1[[#This Row],[COD PRODUCTO]],Tabla13[#All],9,0),"C")</f>
        <v>A</v>
      </c>
      <c r="I835" s="11">
        <f t="shared" ca="1" si="107"/>
        <v>639</v>
      </c>
      <c r="J835" s="11">
        <f t="shared" ca="1" si="107"/>
        <v>219</v>
      </c>
      <c r="K835" s="11">
        <f t="shared" ca="1" si="107"/>
        <v>853</v>
      </c>
      <c r="L835" s="11">
        <f t="shared" ca="1" si="107"/>
        <v>691</v>
      </c>
      <c r="M835" s="11">
        <f t="shared" ca="1" si="107"/>
        <v>377</v>
      </c>
      <c r="N835" s="11">
        <f t="shared" ca="1" si="107"/>
        <v>128</v>
      </c>
      <c r="O835" s="11">
        <f t="shared" ca="1" si="107"/>
        <v>-80</v>
      </c>
      <c r="P835" s="11">
        <f t="shared" ca="1" si="107"/>
        <v>680</v>
      </c>
      <c r="Q835" s="11">
        <f t="shared" ca="1" si="107"/>
        <v>911</v>
      </c>
      <c r="R835" s="11">
        <f t="shared" ca="1" si="107"/>
        <v>230</v>
      </c>
      <c r="S835" s="11">
        <f t="shared" ca="1" si="107"/>
        <v>144</v>
      </c>
      <c r="T835" s="11">
        <f t="shared" ca="1" si="107"/>
        <v>914</v>
      </c>
      <c r="U835" s="11">
        <f ca="1">IF($B$9=1,AVERAGE(Tabla1[[#This Row],[OCT]:[DIC]]),IF($B$9=2,AVERAGE(Tabla1[[#This Row],[JUL]:[DIC]]),AVERAGE(Tabla1[[#This Row],[ENE]:[DIC]])))</f>
        <v>429.33333333333331</v>
      </c>
      <c r="V835" s="11">
        <f ca="1">+Tabla1[[#This Row],[PROMEDIO VENTA (UNDS)]]/30</f>
        <v>14.31111111111111</v>
      </c>
      <c r="W835" s="11">
        <f ca="1">+Tabla1[[#This Row],[VENTA POR DÍA]]*Tabla1[[#This Row],[LEAD TIME (Días)]]</f>
        <v>257.59999999999997</v>
      </c>
      <c r="X835" s="11" t="str">
        <f>IF(Tabla1[[#This Row],[ABC]]="C","A PEDIDO","STOCK")</f>
        <v>STOCK</v>
      </c>
      <c r="Y835" s="11">
        <f ca="1">IF(Tabla1[[#This Row],[ABC]]="C",0,ROUNDUP(VLOOKUP(Tabla1[[#This Row],[ABC]],$F$11:$J$12,MATCH(Y$15,$F$10:$J$10,0),0)*Tabla1[[#This Row],[VENTA POR DÍA]],0))</f>
        <v>43</v>
      </c>
      <c r="Z835" s="11">
        <f ca="1">IF(Tabla1[[#This Row],[ABC]]="C",0,ROUNDUP(VLOOKUP(Tabla1[[#This Row],[ABC]],$F$11:$J$12,MATCH(Z$15,$F$10:$J$10,0),0)*Tabla1[[#This Row],[VENTA POR DÍA]],0))</f>
        <v>418</v>
      </c>
    </row>
    <row r="836" spans="2:26" x14ac:dyDescent="0.2">
      <c r="B836" s="2">
        <v>347857</v>
      </c>
      <c r="C836" s="2" t="s">
        <v>9</v>
      </c>
      <c r="D836" s="2" t="s">
        <v>10</v>
      </c>
      <c r="E836" s="3" t="s">
        <v>6</v>
      </c>
      <c r="F836" s="16">
        <f t="shared" ca="1" si="101"/>
        <v>41</v>
      </c>
      <c r="G836" s="17">
        <f t="shared" ca="1" si="102"/>
        <v>26</v>
      </c>
      <c r="H836" s="36" t="str">
        <f>IFERROR(VLOOKUP(Tabla1[[#This Row],[COD PRODUCTO]],Tabla13[#All],9,0),"C")</f>
        <v>A</v>
      </c>
      <c r="I836" s="11">
        <f t="shared" ref="I836:T845" ca="1" si="108">RANDBETWEEN(-100,1000)</f>
        <v>20</v>
      </c>
      <c r="J836" s="11">
        <f t="shared" ca="1" si="108"/>
        <v>55</v>
      </c>
      <c r="K836" s="11">
        <f t="shared" ca="1" si="108"/>
        <v>758</v>
      </c>
      <c r="L836" s="11">
        <f t="shared" ca="1" si="108"/>
        <v>666</v>
      </c>
      <c r="M836" s="11">
        <f t="shared" ca="1" si="108"/>
        <v>652</v>
      </c>
      <c r="N836" s="11">
        <f t="shared" ca="1" si="108"/>
        <v>945</v>
      </c>
      <c r="O836" s="11">
        <f t="shared" ca="1" si="108"/>
        <v>248</v>
      </c>
      <c r="P836" s="11">
        <f t="shared" ca="1" si="108"/>
        <v>689</v>
      </c>
      <c r="Q836" s="11">
        <f t="shared" ca="1" si="108"/>
        <v>230</v>
      </c>
      <c r="R836" s="11">
        <f t="shared" ca="1" si="108"/>
        <v>648</v>
      </c>
      <c r="S836" s="11">
        <f t="shared" ca="1" si="108"/>
        <v>340</v>
      </c>
      <c r="T836" s="11">
        <f t="shared" ca="1" si="108"/>
        <v>132</v>
      </c>
      <c r="U836" s="11">
        <f ca="1">IF($B$9=1,AVERAGE(Tabla1[[#This Row],[OCT]:[DIC]]),IF($B$9=2,AVERAGE(Tabla1[[#This Row],[JUL]:[DIC]]),AVERAGE(Tabla1[[#This Row],[ENE]:[DIC]])))</f>
        <v>373.33333333333331</v>
      </c>
      <c r="V836" s="11">
        <f ca="1">+Tabla1[[#This Row],[PROMEDIO VENTA (UNDS)]]/30</f>
        <v>12.444444444444445</v>
      </c>
      <c r="W836" s="11">
        <f ca="1">+Tabla1[[#This Row],[VENTA POR DÍA]]*Tabla1[[#This Row],[LEAD TIME (Días)]]</f>
        <v>323.55555555555554</v>
      </c>
      <c r="X836" s="11" t="str">
        <f>IF(Tabla1[[#This Row],[ABC]]="C","A PEDIDO","STOCK")</f>
        <v>STOCK</v>
      </c>
      <c r="Y836" s="11">
        <f ca="1">IF(Tabla1[[#This Row],[ABC]]="C",0,ROUNDUP(VLOOKUP(Tabla1[[#This Row],[ABC]],$F$11:$J$12,MATCH(Y$15,$F$10:$J$10,0),0)*Tabla1[[#This Row],[VENTA POR DÍA]],0))</f>
        <v>37</v>
      </c>
      <c r="Z836" s="11">
        <f ca="1">IF(Tabla1[[#This Row],[ABC]]="C",0,ROUNDUP(VLOOKUP(Tabla1[[#This Row],[ABC]],$F$11:$J$12,MATCH(Z$15,$F$10:$J$10,0),0)*Tabla1[[#This Row],[VENTA POR DÍA]],0))</f>
        <v>364</v>
      </c>
    </row>
    <row r="837" spans="2:26" x14ac:dyDescent="0.2">
      <c r="B837" s="2">
        <v>348086</v>
      </c>
      <c r="C837" s="2" t="s">
        <v>11</v>
      </c>
      <c r="D837" s="2" t="s">
        <v>10</v>
      </c>
      <c r="E837" s="3" t="s">
        <v>6</v>
      </c>
      <c r="F837" s="16">
        <f t="shared" ca="1" si="101"/>
        <v>11</v>
      </c>
      <c r="G837" s="17">
        <f t="shared" ca="1" si="102"/>
        <v>7</v>
      </c>
      <c r="H837" s="36" t="str">
        <f>IFERROR(VLOOKUP(Tabla1[[#This Row],[COD PRODUCTO]],Tabla13[#All],9,0),"C")</f>
        <v>A</v>
      </c>
      <c r="I837" s="11">
        <f t="shared" ca="1" si="108"/>
        <v>283</v>
      </c>
      <c r="J837" s="11">
        <f t="shared" ca="1" si="108"/>
        <v>-80</v>
      </c>
      <c r="K837" s="11">
        <f t="shared" ca="1" si="108"/>
        <v>124</v>
      </c>
      <c r="L837" s="11">
        <f t="shared" ca="1" si="108"/>
        <v>533</v>
      </c>
      <c r="M837" s="11">
        <f t="shared" ca="1" si="108"/>
        <v>797</v>
      </c>
      <c r="N837" s="11">
        <f t="shared" ca="1" si="108"/>
        <v>676</v>
      </c>
      <c r="O837" s="11">
        <f t="shared" ca="1" si="108"/>
        <v>571</v>
      </c>
      <c r="P837" s="11">
        <f t="shared" ca="1" si="108"/>
        <v>815</v>
      </c>
      <c r="Q837" s="11">
        <f t="shared" ca="1" si="108"/>
        <v>275</v>
      </c>
      <c r="R837" s="11">
        <f t="shared" ca="1" si="108"/>
        <v>399</v>
      </c>
      <c r="S837" s="11">
        <f t="shared" ca="1" si="108"/>
        <v>780</v>
      </c>
      <c r="T837" s="11">
        <f t="shared" ca="1" si="108"/>
        <v>726</v>
      </c>
      <c r="U837" s="11">
        <f ca="1">IF($B$9=1,AVERAGE(Tabla1[[#This Row],[OCT]:[DIC]]),IF($B$9=2,AVERAGE(Tabla1[[#This Row],[JUL]:[DIC]]),AVERAGE(Tabla1[[#This Row],[ENE]:[DIC]])))</f>
        <v>635</v>
      </c>
      <c r="V837" s="11">
        <f ca="1">+Tabla1[[#This Row],[PROMEDIO VENTA (UNDS)]]/30</f>
        <v>21.166666666666668</v>
      </c>
      <c r="W837" s="11">
        <f ca="1">+Tabla1[[#This Row],[VENTA POR DÍA]]*Tabla1[[#This Row],[LEAD TIME (Días)]]</f>
        <v>148.16666666666669</v>
      </c>
      <c r="X837" s="11" t="str">
        <f>IF(Tabla1[[#This Row],[ABC]]="C","A PEDIDO","STOCK")</f>
        <v>STOCK</v>
      </c>
      <c r="Y837" s="11">
        <f ca="1">IF(Tabla1[[#This Row],[ABC]]="C",0,ROUNDUP(VLOOKUP(Tabla1[[#This Row],[ABC]],$F$11:$J$12,MATCH(Y$15,$F$10:$J$10,0),0)*Tabla1[[#This Row],[VENTA POR DÍA]],0))</f>
        <v>63</v>
      </c>
      <c r="Z837" s="11">
        <f ca="1">IF(Tabla1[[#This Row],[ABC]]="C",0,ROUNDUP(VLOOKUP(Tabla1[[#This Row],[ABC]],$F$11:$J$12,MATCH(Z$15,$F$10:$J$10,0),0)*Tabla1[[#This Row],[VENTA POR DÍA]],0))</f>
        <v>618</v>
      </c>
    </row>
    <row r="838" spans="2:26" x14ac:dyDescent="0.2">
      <c r="B838" s="2">
        <v>348063</v>
      </c>
      <c r="C838" s="2" t="s">
        <v>40</v>
      </c>
      <c r="D838" s="2" t="s">
        <v>10</v>
      </c>
      <c r="E838" s="3" t="s">
        <v>6</v>
      </c>
      <c r="F838" s="16">
        <f t="shared" ca="1" si="101"/>
        <v>10</v>
      </c>
      <c r="G838" s="17">
        <f t="shared" ca="1" si="102"/>
        <v>4</v>
      </c>
      <c r="H838" s="36" t="str">
        <f>IFERROR(VLOOKUP(Tabla1[[#This Row],[COD PRODUCTO]],Tabla13[#All],9,0),"C")</f>
        <v>C</v>
      </c>
      <c r="I838" s="11">
        <f t="shared" ca="1" si="108"/>
        <v>-26</v>
      </c>
      <c r="J838" s="11">
        <f t="shared" ca="1" si="108"/>
        <v>606</v>
      </c>
      <c r="K838" s="11">
        <f t="shared" ca="1" si="108"/>
        <v>-80</v>
      </c>
      <c r="L838" s="11">
        <f t="shared" ca="1" si="108"/>
        <v>975</v>
      </c>
      <c r="M838" s="11">
        <f t="shared" ca="1" si="108"/>
        <v>302</v>
      </c>
      <c r="N838" s="11">
        <f t="shared" ca="1" si="108"/>
        <v>392</v>
      </c>
      <c r="O838" s="11">
        <f t="shared" ca="1" si="108"/>
        <v>576</v>
      </c>
      <c r="P838" s="11">
        <f t="shared" ca="1" si="108"/>
        <v>533</v>
      </c>
      <c r="Q838" s="11">
        <f t="shared" ca="1" si="108"/>
        <v>750</v>
      </c>
      <c r="R838" s="11">
        <f t="shared" ca="1" si="108"/>
        <v>-27</v>
      </c>
      <c r="S838" s="11">
        <f t="shared" ca="1" si="108"/>
        <v>463</v>
      </c>
      <c r="T838" s="11">
        <f t="shared" ca="1" si="108"/>
        <v>356</v>
      </c>
      <c r="U838" s="11">
        <f ca="1">IF($B$9=1,AVERAGE(Tabla1[[#This Row],[OCT]:[DIC]]),IF($B$9=2,AVERAGE(Tabla1[[#This Row],[JUL]:[DIC]]),AVERAGE(Tabla1[[#This Row],[ENE]:[DIC]])))</f>
        <v>264</v>
      </c>
      <c r="V838" s="11">
        <f ca="1">+Tabla1[[#This Row],[PROMEDIO VENTA (UNDS)]]/30</f>
        <v>8.8000000000000007</v>
      </c>
      <c r="W838" s="11">
        <f ca="1">+Tabla1[[#This Row],[VENTA POR DÍA]]*Tabla1[[#This Row],[LEAD TIME (Días)]]</f>
        <v>35.200000000000003</v>
      </c>
      <c r="X838" s="11" t="str">
        <f>IF(Tabla1[[#This Row],[ABC]]="C","A PEDIDO","STOCK")</f>
        <v>A PEDIDO</v>
      </c>
      <c r="Y838" s="11">
        <f>IF(Tabla1[[#This Row],[ABC]]="C",0,ROUNDUP(VLOOKUP(Tabla1[[#This Row],[ABC]],$F$11:$J$12,MATCH(Y$15,$F$10:$J$10,0),0)*Tabla1[[#This Row],[VENTA POR DÍA]],0))</f>
        <v>0</v>
      </c>
      <c r="Z838" s="11">
        <f>IF(Tabla1[[#This Row],[ABC]]="C",0,ROUNDUP(VLOOKUP(Tabla1[[#This Row],[ABC]],$F$11:$J$12,MATCH(Z$15,$F$10:$J$10,0),0)*Tabla1[[#This Row],[VENTA POR DÍA]],0))</f>
        <v>0</v>
      </c>
    </row>
    <row r="839" spans="2:26" x14ac:dyDescent="0.2">
      <c r="B839" s="2">
        <v>347856</v>
      </c>
      <c r="C839" s="2" t="s">
        <v>42</v>
      </c>
      <c r="D839" s="2" t="s">
        <v>10</v>
      </c>
      <c r="E839" s="3" t="s">
        <v>6</v>
      </c>
      <c r="F839" s="16">
        <f t="shared" ca="1" si="101"/>
        <v>8</v>
      </c>
      <c r="G839" s="17">
        <f t="shared" ca="1" si="102"/>
        <v>25</v>
      </c>
      <c r="H839" s="36" t="str">
        <f>IFERROR(VLOOKUP(Tabla1[[#This Row],[COD PRODUCTO]],Tabla13[#All],9,0),"C")</f>
        <v>B</v>
      </c>
      <c r="I839" s="11">
        <f t="shared" ca="1" si="108"/>
        <v>-44</v>
      </c>
      <c r="J839" s="11">
        <f t="shared" ca="1" si="108"/>
        <v>294</v>
      </c>
      <c r="K839" s="11">
        <f t="shared" ca="1" si="108"/>
        <v>103</v>
      </c>
      <c r="L839" s="11">
        <f t="shared" ca="1" si="108"/>
        <v>56</v>
      </c>
      <c r="M839" s="11">
        <f t="shared" ca="1" si="108"/>
        <v>307</v>
      </c>
      <c r="N839" s="11">
        <f t="shared" ca="1" si="108"/>
        <v>43</v>
      </c>
      <c r="O839" s="11">
        <f t="shared" ca="1" si="108"/>
        <v>812</v>
      </c>
      <c r="P839" s="11">
        <f t="shared" ca="1" si="108"/>
        <v>830</v>
      </c>
      <c r="Q839" s="11">
        <f t="shared" ca="1" si="108"/>
        <v>242</v>
      </c>
      <c r="R839" s="11">
        <f t="shared" ca="1" si="108"/>
        <v>86</v>
      </c>
      <c r="S839" s="11">
        <f t="shared" ca="1" si="108"/>
        <v>274</v>
      </c>
      <c r="T839" s="11">
        <f t="shared" ca="1" si="108"/>
        <v>116</v>
      </c>
      <c r="U839" s="11">
        <f ca="1">IF($B$9=1,AVERAGE(Tabla1[[#This Row],[OCT]:[DIC]]),IF($B$9=2,AVERAGE(Tabla1[[#This Row],[JUL]:[DIC]]),AVERAGE(Tabla1[[#This Row],[ENE]:[DIC]])))</f>
        <v>158.66666666666666</v>
      </c>
      <c r="V839" s="11">
        <f ca="1">+Tabla1[[#This Row],[PROMEDIO VENTA (UNDS)]]/30</f>
        <v>5.2888888888888888</v>
      </c>
      <c r="W839" s="11">
        <f ca="1">+Tabla1[[#This Row],[VENTA POR DÍA]]*Tabla1[[#This Row],[LEAD TIME (Días)]]</f>
        <v>132.22222222222223</v>
      </c>
      <c r="X839" s="11" t="str">
        <f>IF(Tabla1[[#This Row],[ABC]]="C","A PEDIDO","STOCK")</f>
        <v>STOCK</v>
      </c>
      <c r="Y839" s="11">
        <f ca="1">IF(Tabla1[[#This Row],[ABC]]="C",0,ROUNDUP(VLOOKUP(Tabla1[[#This Row],[ABC]],$F$11:$J$12,MATCH(Y$15,$F$10:$J$10,0),0)*Tabla1[[#This Row],[VENTA POR DÍA]],0))</f>
        <v>50</v>
      </c>
      <c r="Z839" s="11">
        <f ca="1">IF(Tabla1[[#This Row],[ABC]]="C",0,ROUNDUP(VLOOKUP(Tabla1[[#This Row],[ABC]],$F$11:$J$12,MATCH(Z$15,$F$10:$J$10,0),0)*Tabla1[[#This Row],[VENTA POR DÍA]],0))</f>
        <v>121</v>
      </c>
    </row>
    <row r="840" spans="2:26" x14ac:dyDescent="0.2">
      <c r="B840" s="2">
        <v>348229</v>
      </c>
      <c r="C840" s="2" t="s">
        <v>94</v>
      </c>
      <c r="D840" s="2" t="s">
        <v>10</v>
      </c>
      <c r="E840" s="3" t="s">
        <v>6</v>
      </c>
      <c r="F840" s="16">
        <f t="shared" ca="1" si="101"/>
        <v>26</v>
      </c>
      <c r="G840" s="17">
        <f t="shared" ca="1" si="102"/>
        <v>15</v>
      </c>
      <c r="H840" s="36" t="str">
        <f>IFERROR(VLOOKUP(Tabla1[[#This Row],[COD PRODUCTO]],Tabla13[#All],9,0),"C")</f>
        <v>C</v>
      </c>
      <c r="I840" s="11">
        <f t="shared" ca="1" si="108"/>
        <v>977</v>
      </c>
      <c r="J840" s="11">
        <f t="shared" ca="1" si="108"/>
        <v>261</v>
      </c>
      <c r="K840" s="11">
        <f t="shared" ca="1" si="108"/>
        <v>599</v>
      </c>
      <c r="L840" s="11">
        <f t="shared" ca="1" si="108"/>
        <v>-56</v>
      </c>
      <c r="M840" s="11">
        <f t="shared" ca="1" si="108"/>
        <v>624</v>
      </c>
      <c r="N840" s="11">
        <f t="shared" ca="1" si="108"/>
        <v>85</v>
      </c>
      <c r="O840" s="11">
        <f t="shared" ca="1" si="108"/>
        <v>640</v>
      </c>
      <c r="P840" s="11">
        <f t="shared" ca="1" si="108"/>
        <v>833</v>
      </c>
      <c r="Q840" s="11">
        <f t="shared" ca="1" si="108"/>
        <v>352</v>
      </c>
      <c r="R840" s="11">
        <f t="shared" ca="1" si="108"/>
        <v>746</v>
      </c>
      <c r="S840" s="11">
        <f t="shared" ca="1" si="108"/>
        <v>-62</v>
      </c>
      <c r="T840" s="11">
        <f t="shared" ca="1" si="108"/>
        <v>312</v>
      </c>
      <c r="U840" s="11">
        <f ca="1">IF($B$9=1,AVERAGE(Tabla1[[#This Row],[OCT]:[DIC]]),IF($B$9=2,AVERAGE(Tabla1[[#This Row],[JUL]:[DIC]]),AVERAGE(Tabla1[[#This Row],[ENE]:[DIC]])))</f>
        <v>332</v>
      </c>
      <c r="V840" s="11">
        <f ca="1">+Tabla1[[#This Row],[PROMEDIO VENTA (UNDS)]]/30</f>
        <v>11.066666666666666</v>
      </c>
      <c r="W840" s="11">
        <f ca="1">+Tabla1[[#This Row],[VENTA POR DÍA]]*Tabla1[[#This Row],[LEAD TIME (Días)]]</f>
        <v>166</v>
      </c>
      <c r="X840" s="11" t="str">
        <f>IF(Tabla1[[#This Row],[ABC]]="C","A PEDIDO","STOCK")</f>
        <v>A PEDIDO</v>
      </c>
      <c r="Y840" s="11">
        <f>IF(Tabla1[[#This Row],[ABC]]="C",0,ROUNDUP(VLOOKUP(Tabla1[[#This Row],[ABC]],$F$11:$J$12,MATCH(Y$15,$F$10:$J$10,0),0)*Tabla1[[#This Row],[VENTA POR DÍA]],0))</f>
        <v>0</v>
      </c>
      <c r="Z840" s="11">
        <f>IF(Tabla1[[#This Row],[ABC]]="C",0,ROUNDUP(VLOOKUP(Tabla1[[#This Row],[ABC]],$F$11:$J$12,MATCH(Z$15,$F$10:$J$10,0),0)*Tabla1[[#This Row],[VENTA POR DÍA]],0))</f>
        <v>0</v>
      </c>
    </row>
    <row r="841" spans="2:26" x14ac:dyDescent="0.2">
      <c r="B841" s="2">
        <v>348058</v>
      </c>
      <c r="C841" s="2" t="s">
        <v>100</v>
      </c>
      <c r="D841" s="2" t="s">
        <v>10</v>
      </c>
      <c r="E841" s="3" t="s">
        <v>6</v>
      </c>
      <c r="F841" s="16">
        <f t="shared" ca="1" si="101"/>
        <v>5</v>
      </c>
      <c r="G841" s="17">
        <f t="shared" ca="1" si="102"/>
        <v>16</v>
      </c>
      <c r="H841" s="36" t="str">
        <f>IFERROR(VLOOKUP(Tabla1[[#This Row],[COD PRODUCTO]],Tabla13[#All],9,0),"C")</f>
        <v>B</v>
      </c>
      <c r="I841" s="11">
        <f t="shared" ca="1" si="108"/>
        <v>464</v>
      </c>
      <c r="J841" s="11">
        <f t="shared" ca="1" si="108"/>
        <v>-48</v>
      </c>
      <c r="K841" s="11">
        <f t="shared" ca="1" si="108"/>
        <v>852</v>
      </c>
      <c r="L841" s="11">
        <f t="shared" ca="1" si="108"/>
        <v>704</v>
      </c>
      <c r="M841" s="11">
        <f t="shared" ca="1" si="108"/>
        <v>69</v>
      </c>
      <c r="N841" s="11">
        <f t="shared" ca="1" si="108"/>
        <v>-30</v>
      </c>
      <c r="O841" s="11">
        <f t="shared" ca="1" si="108"/>
        <v>208</v>
      </c>
      <c r="P841" s="11">
        <f t="shared" ca="1" si="108"/>
        <v>350</v>
      </c>
      <c r="Q841" s="11">
        <f t="shared" ca="1" si="108"/>
        <v>-37</v>
      </c>
      <c r="R841" s="11">
        <f t="shared" ca="1" si="108"/>
        <v>548</v>
      </c>
      <c r="S841" s="11">
        <f t="shared" ca="1" si="108"/>
        <v>687</v>
      </c>
      <c r="T841" s="11">
        <f t="shared" ca="1" si="108"/>
        <v>25</v>
      </c>
      <c r="U841" s="11">
        <f ca="1">IF($B$9=1,AVERAGE(Tabla1[[#This Row],[OCT]:[DIC]]),IF($B$9=2,AVERAGE(Tabla1[[#This Row],[JUL]:[DIC]]),AVERAGE(Tabla1[[#This Row],[ENE]:[DIC]])))</f>
        <v>420</v>
      </c>
      <c r="V841" s="11">
        <f ca="1">+Tabla1[[#This Row],[PROMEDIO VENTA (UNDS)]]/30</f>
        <v>14</v>
      </c>
      <c r="W841" s="11">
        <f ca="1">+Tabla1[[#This Row],[VENTA POR DÍA]]*Tabla1[[#This Row],[LEAD TIME (Días)]]</f>
        <v>224</v>
      </c>
      <c r="X841" s="11" t="str">
        <f>IF(Tabla1[[#This Row],[ABC]]="C","A PEDIDO","STOCK")</f>
        <v>STOCK</v>
      </c>
      <c r="Y841" s="11">
        <f ca="1">IF(Tabla1[[#This Row],[ABC]]="C",0,ROUNDUP(VLOOKUP(Tabla1[[#This Row],[ABC]],$F$11:$J$12,MATCH(Y$15,$F$10:$J$10,0),0)*Tabla1[[#This Row],[VENTA POR DÍA]],0))</f>
        <v>132</v>
      </c>
      <c r="Z841" s="11">
        <f ca="1">IF(Tabla1[[#This Row],[ABC]]="C",0,ROUNDUP(VLOOKUP(Tabla1[[#This Row],[ABC]],$F$11:$J$12,MATCH(Z$15,$F$10:$J$10,0),0)*Tabla1[[#This Row],[VENTA POR DÍA]],0))</f>
        <v>319</v>
      </c>
    </row>
    <row r="842" spans="2:26" x14ac:dyDescent="0.2">
      <c r="B842" s="2">
        <v>348214</v>
      </c>
      <c r="C842" s="2" t="s">
        <v>125</v>
      </c>
      <c r="D842" s="2" t="s">
        <v>10</v>
      </c>
      <c r="E842" s="3" t="s">
        <v>6</v>
      </c>
      <c r="F842" s="16">
        <f t="shared" ca="1" si="101"/>
        <v>30</v>
      </c>
      <c r="G842" s="17">
        <f t="shared" ca="1" si="102"/>
        <v>7</v>
      </c>
      <c r="H842" s="36" t="str">
        <f>IFERROR(VLOOKUP(Tabla1[[#This Row],[COD PRODUCTO]],Tabla13[#All],9,0),"C")</f>
        <v>C</v>
      </c>
      <c r="I842" s="11">
        <f t="shared" ca="1" si="108"/>
        <v>12</v>
      </c>
      <c r="J842" s="11">
        <f t="shared" ca="1" si="108"/>
        <v>276</v>
      </c>
      <c r="K842" s="11">
        <f t="shared" ca="1" si="108"/>
        <v>314</v>
      </c>
      <c r="L842" s="11">
        <f t="shared" ca="1" si="108"/>
        <v>504</v>
      </c>
      <c r="M842" s="11">
        <f t="shared" ca="1" si="108"/>
        <v>279</v>
      </c>
      <c r="N842" s="11">
        <f t="shared" ca="1" si="108"/>
        <v>52</v>
      </c>
      <c r="O842" s="11">
        <f t="shared" ca="1" si="108"/>
        <v>626</v>
      </c>
      <c r="P842" s="11">
        <f t="shared" ca="1" si="108"/>
        <v>278</v>
      </c>
      <c r="Q842" s="11">
        <f t="shared" ca="1" si="108"/>
        <v>87</v>
      </c>
      <c r="R842" s="11">
        <f t="shared" ca="1" si="108"/>
        <v>689</v>
      </c>
      <c r="S842" s="11">
        <f t="shared" ca="1" si="108"/>
        <v>198</v>
      </c>
      <c r="T842" s="11">
        <f t="shared" ca="1" si="108"/>
        <v>-24</v>
      </c>
      <c r="U842" s="11">
        <f ca="1">IF($B$9=1,AVERAGE(Tabla1[[#This Row],[OCT]:[DIC]]),IF($B$9=2,AVERAGE(Tabla1[[#This Row],[JUL]:[DIC]]),AVERAGE(Tabla1[[#This Row],[ENE]:[DIC]])))</f>
        <v>287.66666666666669</v>
      </c>
      <c r="V842" s="11">
        <f ca="1">+Tabla1[[#This Row],[PROMEDIO VENTA (UNDS)]]/30</f>
        <v>9.5888888888888903</v>
      </c>
      <c r="W842" s="11">
        <f ca="1">+Tabla1[[#This Row],[VENTA POR DÍA]]*Tabla1[[#This Row],[LEAD TIME (Días)]]</f>
        <v>67.122222222222234</v>
      </c>
      <c r="X842" s="11" t="str">
        <f>IF(Tabla1[[#This Row],[ABC]]="C","A PEDIDO","STOCK")</f>
        <v>A PEDIDO</v>
      </c>
      <c r="Y842" s="11">
        <f>IF(Tabla1[[#This Row],[ABC]]="C",0,ROUNDUP(VLOOKUP(Tabla1[[#This Row],[ABC]],$F$11:$J$12,MATCH(Y$15,$F$10:$J$10,0),0)*Tabla1[[#This Row],[VENTA POR DÍA]],0))</f>
        <v>0</v>
      </c>
      <c r="Z842" s="11">
        <f>IF(Tabla1[[#This Row],[ABC]]="C",0,ROUNDUP(VLOOKUP(Tabla1[[#This Row],[ABC]],$F$11:$J$12,MATCH(Z$15,$F$10:$J$10,0),0)*Tabla1[[#This Row],[VENTA POR DÍA]],0))</f>
        <v>0</v>
      </c>
    </row>
    <row r="843" spans="2:26" x14ac:dyDescent="0.2">
      <c r="B843" s="2">
        <v>348153</v>
      </c>
      <c r="C843" s="2" t="s">
        <v>132</v>
      </c>
      <c r="D843" s="2" t="s">
        <v>10</v>
      </c>
      <c r="E843" s="3" t="s">
        <v>6</v>
      </c>
      <c r="F843" s="16">
        <f t="shared" ca="1" si="101"/>
        <v>27</v>
      </c>
      <c r="G843" s="17">
        <f t="shared" ca="1" si="102"/>
        <v>3</v>
      </c>
      <c r="H843" s="36" t="str">
        <f>IFERROR(VLOOKUP(Tabla1[[#This Row],[COD PRODUCTO]],Tabla13[#All],9,0),"C")</f>
        <v>A</v>
      </c>
      <c r="I843" s="11">
        <f t="shared" ca="1" si="108"/>
        <v>787</v>
      </c>
      <c r="J843" s="11">
        <f t="shared" ca="1" si="108"/>
        <v>686</v>
      </c>
      <c r="K843" s="11">
        <f t="shared" ca="1" si="108"/>
        <v>811</v>
      </c>
      <c r="L843" s="11">
        <f t="shared" ca="1" si="108"/>
        <v>744</v>
      </c>
      <c r="M843" s="11">
        <f t="shared" ca="1" si="108"/>
        <v>804</v>
      </c>
      <c r="N843" s="11">
        <f t="shared" ca="1" si="108"/>
        <v>644</v>
      </c>
      <c r="O843" s="11">
        <f t="shared" ca="1" si="108"/>
        <v>78</v>
      </c>
      <c r="P843" s="11">
        <f t="shared" ca="1" si="108"/>
        <v>809</v>
      </c>
      <c r="Q843" s="11">
        <f t="shared" ca="1" si="108"/>
        <v>106</v>
      </c>
      <c r="R843" s="11">
        <f t="shared" ca="1" si="108"/>
        <v>145</v>
      </c>
      <c r="S843" s="11">
        <f t="shared" ca="1" si="108"/>
        <v>-2</v>
      </c>
      <c r="T843" s="11">
        <f t="shared" ca="1" si="108"/>
        <v>214</v>
      </c>
      <c r="U843" s="11">
        <f ca="1">IF($B$9=1,AVERAGE(Tabla1[[#This Row],[OCT]:[DIC]]),IF($B$9=2,AVERAGE(Tabla1[[#This Row],[JUL]:[DIC]]),AVERAGE(Tabla1[[#This Row],[ENE]:[DIC]])))</f>
        <v>119</v>
      </c>
      <c r="V843" s="11">
        <f ca="1">+Tabla1[[#This Row],[PROMEDIO VENTA (UNDS)]]/30</f>
        <v>3.9666666666666668</v>
      </c>
      <c r="W843" s="11">
        <f ca="1">+Tabla1[[#This Row],[VENTA POR DÍA]]*Tabla1[[#This Row],[LEAD TIME (Días)]]</f>
        <v>11.9</v>
      </c>
      <c r="X843" s="11" t="str">
        <f>IF(Tabla1[[#This Row],[ABC]]="C","A PEDIDO","STOCK")</f>
        <v>STOCK</v>
      </c>
      <c r="Y843" s="11">
        <f ca="1">IF(Tabla1[[#This Row],[ABC]]="C",0,ROUNDUP(VLOOKUP(Tabla1[[#This Row],[ABC]],$F$11:$J$12,MATCH(Y$15,$F$10:$J$10,0),0)*Tabla1[[#This Row],[VENTA POR DÍA]],0))</f>
        <v>12</v>
      </c>
      <c r="Z843" s="11">
        <f ca="1">IF(Tabla1[[#This Row],[ABC]]="C",0,ROUNDUP(VLOOKUP(Tabla1[[#This Row],[ABC]],$F$11:$J$12,MATCH(Z$15,$F$10:$J$10,0),0)*Tabla1[[#This Row],[VENTA POR DÍA]],0))</f>
        <v>116</v>
      </c>
    </row>
    <row r="844" spans="2:26" x14ac:dyDescent="0.2">
      <c r="B844" s="2">
        <v>348031</v>
      </c>
      <c r="C844" s="2" t="s">
        <v>151</v>
      </c>
      <c r="D844" s="2" t="s">
        <v>10</v>
      </c>
      <c r="E844" s="3" t="s">
        <v>6</v>
      </c>
      <c r="F844" s="16">
        <f t="shared" ca="1" si="101"/>
        <v>26</v>
      </c>
      <c r="G844" s="17">
        <f t="shared" ca="1" si="102"/>
        <v>7</v>
      </c>
      <c r="H844" s="36" t="str">
        <f>IFERROR(VLOOKUP(Tabla1[[#This Row],[COD PRODUCTO]],Tabla13[#All],9,0),"C")</f>
        <v>A</v>
      </c>
      <c r="I844" s="11">
        <f t="shared" ca="1" si="108"/>
        <v>155</v>
      </c>
      <c r="J844" s="11">
        <f t="shared" ca="1" si="108"/>
        <v>602</v>
      </c>
      <c r="K844" s="11">
        <f t="shared" ca="1" si="108"/>
        <v>141</v>
      </c>
      <c r="L844" s="11">
        <f t="shared" ca="1" si="108"/>
        <v>1</v>
      </c>
      <c r="M844" s="11">
        <f t="shared" ca="1" si="108"/>
        <v>669</v>
      </c>
      <c r="N844" s="11">
        <f t="shared" ca="1" si="108"/>
        <v>162</v>
      </c>
      <c r="O844" s="11">
        <f t="shared" ca="1" si="108"/>
        <v>932</v>
      </c>
      <c r="P844" s="11">
        <f t="shared" ca="1" si="108"/>
        <v>934</v>
      </c>
      <c r="Q844" s="11">
        <f t="shared" ca="1" si="108"/>
        <v>466</v>
      </c>
      <c r="R844" s="11">
        <f t="shared" ca="1" si="108"/>
        <v>25</v>
      </c>
      <c r="S844" s="11">
        <f t="shared" ca="1" si="108"/>
        <v>208</v>
      </c>
      <c r="T844" s="11">
        <f t="shared" ca="1" si="108"/>
        <v>982</v>
      </c>
      <c r="U844" s="11">
        <f ca="1">IF($B$9=1,AVERAGE(Tabla1[[#This Row],[OCT]:[DIC]]),IF($B$9=2,AVERAGE(Tabla1[[#This Row],[JUL]:[DIC]]),AVERAGE(Tabla1[[#This Row],[ENE]:[DIC]])))</f>
        <v>405</v>
      </c>
      <c r="V844" s="11">
        <f ca="1">+Tabla1[[#This Row],[PROMEDIO VENTA (UNDS)]]/30</f>
        <v>13.5</v>
      </c>
      <c r="W844" s="11">
        <f ca="1">+Tabla1[[#This Row],[VENTA POR DÍA]]*Tabla1[[#This Row],[LEAD TIME (Días)]]</f>
        <v>94.5</v>
      </c>
      <c r="X844" s="11" t="str">
        <f>IF(Tabla1[[#This Row],[ABC]]="C","A PEDIDO","STOCK")</f>
        <v>STOCK</v>
      </c>
      <c r="Y844" s="11">
        <f ca="1">IF(Tabla1[[#This Row],[ABC]]="C",0,ROUNDUP(VLOOKUP(Tabla1[[#This Row],[ABC]],$F$11:$J$12,MATCH(Y$15,$F$10:$J$10,0),0)*Tabla1[[#This Row],[VENTA POR DÍA]],0))</f>
        <v>41</v>
      </c>
      <c r="Z844" s="11">
        <f ca="1">IF(Tabla1[[#This Row],[ABC]]="C",0,ROUNDUP(VLOOKUP(Tabla1[[#This Row],[ABC]],$F$11:$J$12,MATCH(Z$15,$F$10:$J$10,0),0)*Tabla1[[#This Row],[VENTA POR DÍA]],0))</f>
        <v>394</v>
      </c>
    </row>
    <row r="845" spans="2:26" x14ac:dyDescent="0.2">
      <c r="B845" s="2">
        <v>348049</v>
      </c>
      <c r="C845" s="2" t="s">
        <v>173</v>
      </c>
      <c r="D845" s="2" t="s">
        <v>10</v>
      </c>
      <c r="E845" s="3" t="s">
        <v>6</v>
      </c>
      <c r="F845" s="16">
        <f t="shared" ca="1" si="101"/>
        <v>29</v>
      </c>
      <c r="G845" s="17">
        <f t="shared" ca="1" si="102"/>
        <v>14</v>
      </c>
      <c r="H845" s="36" t="str">
        <f>IFERROR(VLOOKUP(Tabla1[[#This Row],[COD PRODUCTO]],Tabla13[#All],9,0),"C")</f>
        <v>A</v>
      </c>
      <c r="I845" s="11">
        <f t="shared" ca="1" si="108"/>
        <v>-19</v>
      </c>
      <c r="J845" s="11">
        <f t="shared" ca="1" si="108"/>
        <v>-43</v>
      </c>
      <c r="K845" s="11">
        <f t="shared" ca="1" si="108"/>
        <v>59</v>
      </c>
      <c r="L845" s="11">
        <f t="shared" ca="1" si="108"/>
        <v>976</v>
      </c>
      <c r="M845" s="11">
        <f t="shared" ca="1" si="108"/>
        <v>946</v>
      </c>
      <c r="N845" s="11">
        <f t="shared" ca="1" si="108"/>
        <v>816</v>
      </c>
      <c r="O845" s="11">
        <f t="shared" ca="1" si="108"/>
        <v>263</v>
      </c>
      <c r="P845" s="11">
        <f t="shared" ca="1" si="108"/>
        <v>568</v>
      </c>
      <c r="Q845" s="11">
        <f t="shared" ca="1" si="108"/>
        <v>982</v>
      </c>
      <c r="R845" s="11">
        <f t="shared" ca="1" si="108"/>
        <v>73</v>
      </c>
      <c r="S845" s="11">
        <f t="shared" ca="1" si="108"/>
        <v>479</v>
      </c>
      <c r="T845" s="11">
        <f t="shared" ca="1" si="108"/>
        <v>204</v>
      </c>
      <c r="U845" s="11">
        <f ca="1">IF($B$9=1,AVERAGE(Tabla1[[#This Row],[OCT]:[DIC]]),IF($B$9=2,AVERAGE(Tabla1[[#This Row],[JUL]:[DIC]]),AVERAGE(Tabla1[[#This Row],[ENE]:[DIC]])))</f>
        <v>252</v>
      </c>
      <c r="V845" s="11">
        <f ca="1">+Tabla1[[#This Row],[PROMEDIO VENTA (UNDS)]]/30</f>
        <v>8.4</v>
      </c>
      <c r="W845" s="11">
        <f ca="1">+Tabla1[[#This Row],[VENTA POR DÍA]]*Tabla1[[#This Row],[LEAD TIME (Días)]]</f>
        <v>117.60000000000001</v>
      </c>
      <c r="X845" s="11" t="str">
        <f>IF(Tabla1[[#This Row],[ABC]]="C","A PEDIDO","STOCK")</f>
        <v>STOCK</v>
      </c>
      <c r="Y845" s="11">
        <f ca="1">IF(Tabla1[[#This Row],[ABC]]="C",0,ROUNDUP(VLOOKUP(Tabla1[[#This Row],[ABC]],$F$11:$J$12,MATCH(Y$15,$F$10:$J$10,0),0)*Tabla1[[#This Row],[VENTA POR DÍA]],0))</f>
        <v>25</v>
      </c>
      <c r="Z845" s="11">
        <f ca="1">IF(Tabla1[[#This Row],[ABC]]="C",0,ROUNDUP(VLOOKUP(Tabla1[[#This Row],[ABC]],$F$11:$J$12,MATCH(Z$15,$F$10:$J$10,0),0)*Tabla1[[#This Row],[VENTA POR DÍA]],0))</f>
        <v>246</v>
      </c>
    </row>
    <row r="846" spans="2:26" x14ac:dyDescent="0.2">
      <c r="B846" s="2">
        <v>348061</v>
      </c>
      <c r="C846" s="2" t="s">
        <v>191</v>
      </c>
      <c r="D846" s="2" t="s">
        <v>10</v>
      </c>
      <c r="E846" s="3" t="s">
        <v>6</v>
      </c>
      <c r="F846" s="16">
        <f t="shared" ca="1" si="101"/>
        <v>50</v>
      </c>
      <c r="G846" s="17">
        <f t="shared" ca="1" si="102"/>
        <v>18</v>
      </c>
      <c r="H846" s="36" t="str">
        <f>IFERROR(VLOOKUP(Tabla1[[#This Row],[COD PRODUCTO]],Tabla13[#All],9,0),"C")</f>
        <v>B</v>
      </c>
      <c r="I846" s="11">
        <f t="shared" ref="I846:T855" ca="1" si="109">RANDBETWEEN(-100,1000)</f>
        <v>535</v>
      </c>
      <c r="J846" s="11">
        <f t="shared" ca="1" si="109"/>
        <v>763</v>
      </c>
      <c r="K846" s="11">
        <f t="shared" ca="1" si="109"/>
        <v>868</v>
      </c>
      <c r="L846" s="11">
        <f t="shared" ca="1" si="109"/>
        <v>32</v>
      </c>
      <c r="M846" s="11">
        <f t="shared" ca="1" si="109"/>
        <v>382</v>
      </c>
      <c r="N846" s="11">
        <f t="shared" ca="1" si="109"/>
        <v>504</v>
      </c>
      <c r="O846" s="11">
        <f t="shared" ca="1" si="109"/>
        <v>78</v>
      </c>
      <c r="P846" s="11">
        <f t="shared" ca="1" si="109"/>
        <v>812</v>
      </c>
      <c r="Q846" s="11">
        <f t="shared" ca="1" si="109"/>
        <v>440</v>
      </c>
      <c r="R846" s="11">
        <f t="shared" ca="1" si="109"/>
        <v>135</v>
      </c>
      <c r="S846" s="11">
        <f t="shared" ca="1" si="109"/>
        <v>-81</v>
      </c>
      <c r="T846" s="11">
        <f t="shared" ca="1" si="109"/>
        <v>980</v>
      </c>
      <c r="U846" s="11">
        <f ca="1">IF($B$9=1,AVERAGE(Tabla1[[#This Row],[OCT]:[DIC]]),IF($B$9=2,AVERAGE(Tabla1[[#This Row],[JUL]:[DIC]]),AVERAGE(Tabla1[[#This Row],[ENE]:[DIC]])))</f>
        <v>344.66666666666669</v>
      </c>
      <c r="V846" s="11">
        <f ca="1">+Tabla1[[#This Row],[PROMEDIO VENTA (UNDS)]]/30</f>
        <v>11.488888888888889</v>
      </c>
      <c r="W846" s="11">
        <f ca="1">+Tabla1[[#This Row],[VENTA POR DÍA]]*Tabla1[[#This Row],[LEAD TIME (Días)]]</f>
        <v>206.8</v>
      </c>
      <c r="X846" s="11" t="str">
        <f>IF(Tabla1[[#This Row],[ABC]]="C","A PEDIDO","STOCK")</f>
        <v>STOCK</v>
      </c>
      <c r="Y846" s="11">
        <f ca="1">IF(Tabla1[[#This Row],[ABC]]="C",0,ROUNDUP(VLOOKUP(Tabla1[[#This Row],[ABC]],$F$11:$J$12,MATCH(Y$15,$F$10:$J$10,0),0)*Tabla1[[#This Row],[VENTA POR DÍA]],0))</f>
        <v>108</v>
      </c>
      <c r="Z846" s="11">
        <f ca="1">IF(Tabla1[[#This Row],[ABC]]="C",0,ROUNDUP(VLOOKUP(Tabla1[[#This Row],[ABC]],$F$11:$J$12,MATCH(Z$15,$F$10:$J$10,0),0)*Tabla1[[#This Row],[VENTA POR DÍA]],0))</f>
        <v>262</v>
      </c>
    </row>
    <row r="847" spans="2:26" x14ac:dyDescent="0.2">
      <c r="B847" s="2">
        <v>348150</v>
      </c>
      <c r="C847" s="2" t="s">
        <v>197</v>
      </c>
      <c r="D847" s="2" t="s">
        <v>10</v>
      </c>
      <c r="E847" s="3" t="s">
        <v>6</v>
      </c>
      <c r="F847" s="16">
        <f t="shared" ca="1" si="101"/>
        <v>46</v>
      </c>
      <c r="G847" s="17">
        <f t="shared" ca="1" si="102"/>
        <v>16</v>
      </c>
      <c r="H847" s="36" t="str">
        <f>IFERROR(VLOOKUP(Tabla1[[#This Row],[COD PRODUCTO]],Tabla13[#All],9,0),"C")</f>
        <v>C</v>
      </c>
      <c r="I847" s="11">
        <f t="shared" ca="1" si="109"/>
        <v>424</v>
      </c>
      <c r="J847" s="11">
        <f t="shared" ca="1" si="109"/>
        <v>373</v>
      </c>
      <c r="K847" s="11">
        <f t="shared" ca="1" si="109"/>
        <v>994</v>
      </c>
      <c r="L847" s="11">
        <f t="shared" ca="1" si="109"/>
        <v>689</v>
      </c>
      <c r="M847" s="11">
        <f t="shared" ca="1" si="109"/>
        <v>-70</v>
      </c>
      <c r="N847" s="11">
        <f t="shared" ca="1" si="109"/>
        <v>932</v>
      </c>
      <c r="O847" s="11">
        <f t="shared" ca="1" si="109"/>
        <v>858</v>
      </c>
      <c r="P847" s="11">
        <f t="shared" ca="1" si="109"/>
        <v>-23</v>
      </c>
      <c r="Q847" s="11">
        <f t="shared" ca="1" si="109"/>
        <v>751</v>
      </c>
      <c r="R847" s="11">
        <f t="shared" ca="1" si="109"/>
        <v>400</v>
      </c>
      <c r="S847" s="11">
        <f t="shared" ca="1" si="109"/>
        <v>867</v>
      </c>
      <c r="T847" s="11">
        <f t="shared" ca="1" si="109"/>
        <v>973</v>
      </c>
      <c r="U847" s="11">
        <f ca="1">IF($B$9=1,AVERAGE(Tabla1[[#This Row],[OCT]:[DIC]]),IF($B$9=2,AVERAGE(Tabla1[[#This Row],[JUL]:[DIC]]),AVERAGE(Tabla1[[#This Row],[ENE]:[DIC]])))</f>
        <v>746.66666666666663</v>
      </c>
      <c r="V847" s="11">
        <f ca="1">+Tabla1[[#This Row],[PROMEDIO VENTA (UNDS)]]/30</f>
        <v>24.888888888888889</v>
      </c>
      <c r="W847" s="11">
        <f ca="1">+Tabla1[[#This Row],[VENTA POR DÍA]]*Tabla1[[#This Row],[LEAD TIME (Días)]]</f>
        <v>398.22222222222223</v>
      </c>
      <c r="X847" s="11" t="str">
        <f>IF(Tabla1[[#This Row],[ABC]]="C","A PEDIDO","STOCK")</f>
        <v>A PEDIDO</v>
      </c>
      <c r="Y847" s="11">
        <f>IF(Tabla1[[#This Row],[ABC]]="C",0,ROUNDUP(VLOOKUP(Tabla1[[#This Row],[ABC]],$F$11:$J$12,MATCH(Y$15,$F$10:$J$10,0),0)*Tabla1[[#This Row],[VENTA POR DÍA]],0))</f>
        <v>0</v>
      </c>
      <c r="Z847" s="11">
        <f>IF(Tabla1[[#This Row],[ABC]]="C",0,ROUNDUP(VLOOKUP(Tabla1[[#This Row],[ABC]],$F$11:$J$12,MATCH(Z$15,$F$10:$J$10,0),0)*Tabla1[[#This Row],[VENTA POR DÍA]],0))</f>
        <v>0</v>
      </c>
    </row>
    <row r="848" spans="2:26" x14ac:dyDescent="0.2">
      <c r="B848" s="2">
        <v>348085</v>
      </c>
      <c r="C848" s="2" t="s">
        <v>11</v>
      </c>
      <c r="D848" s="2" t="s">
        <v>10</v>
      </c>
      <c r="E848" s="3" t="s">
        <v>6</v>
      </c>
      <c r="F848" s="16">
        <f t="shared" ref="F848:F911" ca="1" si="110">RANDBETWEEN(5,50)</f>
        <v>26</v>
      </c>
      <c r="G848" s="17">
        <f t="shared" ref="G848:G911" ca="1" si="111">RANDBETWEEN(3,30)</f>
        <v>13</v>
      </c>
      <c r="H848" s="36" t="str">
        <f>IFERROR(VLOOKUP(Tabla1[[#This Row],[COD PRODUCTO]],Tabla13[#All],9,0),"C")</f>
        <v>A</v>
      </c>
      <c r="I848" s="11">
        <f t="shared" ca="1" si="109"/>
        <v>956</v>
      </c>
      <c r="J848" s="11">
        <f t="shared" ca="1" si="109"/>
        <v>639</v>
      </c>
      <c r="K848" s="11">
        <f t="shared" ca="1" si="109"/>
        <v>767</v>
      </c>
      <c r="L848" s="11">
        <f t="shared" ca="1" si="109"/>
        <v>942</v>
      </c>
      <c r="M848" s="11">
        <f t="shared" ca="1" si="109"/>
        <v>515</v>
      </c>
      <c r="N848" s="11">
        <f t="shared" ca="1" si="109"/>
        <v>795</v>
      </c>
      <c r="O848" s="11">
        <f t="shared" ca="1" si="109"/>
        <v>779</v>
      </c>
      <c r="P848" s="11">
        <f t="shared" ca="1" si="109"/>
        <v>763</v>
      </c>
      <c r="Q848" s="11">
        <f t="shared" ca="1" si="109"/>
        <v>186</v>
      </c>
      <c r="R848" s="11">
        <f t="shared" ca="1" si="109"/>
        <v>-49</v>
      </c>
      <c r="S848" s="11">
        <f t="shared" ca="1" si="109"/>
        <v>423</v>
      </c>
      <c r="T848" s="11">
        <f t="shared" ca="1" si="109"/>
        <v>32</v>
      </c>
      <c r="U848" s="11">
        <f ca="1">IF($B$9=1,AVERAGE(Tabla1[[#This Row],[OCT]:[DIC]]),IF($B$9=2,AVERAGE(Tabla1[[#This Row],[JUL]:[DIC]]),AVERAGE(Tabla1[[#This Row],[ENE]:[DIC]])))</f>
        <v>135.33333333333334</v>
      </c>
      <c r="V848" s="11">
        <f ca="1">+Tabla1[[#This Row],[PROMEDIO VENTA (UNDS)]]/30</f>
        <v>4.5111111111111111</v>
      </c>
      <c r="W848" s="11">
        <f ca="1">+Tabla1[[#This Row],[VENTA POR DÍA]]*Tabla1[[#This Row],[LEAD TIME (Días)]]</f>
        <v>58.644444444444446</v>
      </c>
      <c r="X848" s="11" t="str">
        <f>IF(Tabla1[[#This Row],[ABC]]="C","A PEDIDO","STOCK")</f>
        <v>STOCK</v>
      </c>
      <c r="Y848" s="11">
        <f ca="1">IF(Tabla1[[#This Row],[ABC]]="C",0,ROUNDUP(VLOOKUP(Tabla1[[#This Row],[ABC]],$F$11:$J$12,MATCH(Y$15,$F$10:$J$10,0),0)*Tabla1[[#This Row],[VENTA POR DÍA]],0))</f>
        <v>14</v>
      </c>
      <c r="Z848" s="11">
        <f ca="1">IF(Tabla1[[#This Row],[ABC]]="C",0,ROUNDUP(VLOOKUP(Tabla1[[#This Row],[ABC]],$F$11:$J$12,MATCH(Z$15,$F$10:$J$10,0),0)*Tabla1[[#This Row],[VENTA POR DÍA]],0))</f>
        <v>132</v>
      </c>
    </row>
    <row r="849" spans="2:26" x14ac:dyDescent="0.2">
      <c r="B849" s="2">
        <v>348845</v>
      </c>
      <c r="C849" s="2" t="s">
        <v>210</v>
      </c>
      <c r="D849" s="2" t="s">
        <v>10</v>
      </c>
      <c r="E849" s="3" t="s">
        <v>6</v>
      </c>
      <c r="F849" s="16">
        <f t="shared" ca="1" si="110"/>
        <v>20</v>
      </c>
      <c r="G849" s="17">
        <f t="shared" ca="1" si="111"/>
        <v>15</v>
      </c>
      <c r="H849" s="36" t="str">
        <f>IFERROR(VLOOKUP(Tabla1[[#This Row],[COD PRODUCTO]],Tabla13[#All],9,0),"C")</f>
        <v>C</v>
      </c>
      <c r="I849" s="11">
        <f t="shared" ca="1" si="109"/>
        <v>361</v>
      </c>
      <c r="J849" s="11">
        <f t="shared" ca="1" si="109"/>
        <v>116</v>
      </c>
      <c r="K849" s="11">
        <f t="shared" ca="1" si="109"/>
        <v>636</v>
      </c>
      <c r="L849" s="11">
        <f t="shared" ca="1" si="109"/>
        <v>563</v>
      </c>
      <c r="M849" s="11">
        <f t="shared" ca="1" si="109"/>
        <v>736</v>
      </c>
      <c r="N849" s="11">
        <f t="shared" ca="1" si="109"/>
        <v>824</v>
      </c>
      <c r="O849" s="11">
        <f t="shared" ca="1" si="109"/>
        <v>832</v>
      </c>
      <c r="P849" s="11">
        <f t="shared" ca="1" si="109"/>
        <v>837</v>
      </c>
      <c r="Q849" s="11">
        <f t="shared" ca="1" si="109"/>
        <v>387</v>
      </c>
      <c r="R849" s="11">
        <f t="shared" ca="1" si="109"/>
        <v>709</v>
      </c>
      <c r="S849" s="11">
        <f t="shared" ca="1" si="109"/>
        <v>277</v>
      </c>
      <c r="T849" s="11">
        <f t="shared" ca="1" si="109"/>
        <v>176</v>
      </c>
      <c r="U849" s="11">
        <f ca="1">IF($B$9=1,AVERAGE(Tabla1[[#This Row],[OCT]:[DIC]]),IF($B$9=2,AVERAGE(Tabla1[[#This Row],[JUL]:[DIC]]),AVERAGE(Tabla1[[#This Row],[ENE]:[DIC]])))</f>
        <v>387.33333333333331</v>
      </c>
      <c r="V849" s="11">
        <f ca="1">+Tabla1[[#This Row],[PROMEDIO VENTA (UNDS)]]/30</f>
        <v>12.91111111111111</v>
      </c>
      <c r="W849" s="11">
        <f ca="1">+Tabla1[[#This Row],[VENTA POR DÍA]]*Tabla1[[#This Row],[LEAD TIME (Días)]]</f>
        <v>193.66666666666666</v>
      </c>
      <c r="X849" s="11" t="str">
        <f>IF(Tabla1[[#This Row],[ABC]]="C","A PEDIDO","STOCK")</f>
        <v>A PEDIDO</v>
      </c>
      <c r="Y849" s="11">
        <f>IF(Tabla1[[#This Row],[ABC]]="C",0,ROUNDUP(VLOOKUP(Tabla1[[#This Row],[ABC]],$F$11:$J$12,MATCH(Y$15,$F$10:$J$10,0),0)*Tabla1[[#This Row],[VENTA POR DÍA]],0))</f>
        <v>0</v>
      </c>
      <c r="Z849" s="11">
        <f>IF(Tabla1[[#This Row],[ABC]]="C",0,ROUNDUP(VLOOKUP(Tabla1[[#This Row],[ABC]],$F$11:$J$12,MATCH(Z$15,$F$10:$J$10,0),0)*Tabla1[[#This Row],[VENTA POR DÍA]],0))</f>
        <v>0</v>
      </c>
    </row>
    <row r="850" spans="2:26" x14ac:dyDescent="0.2">
      <c r="B850" s="2">
        <v>348018</v>
      </c>
      <c r="C850" s="2" t="s">
        <v>213</v>
      </c>
      <c r="D850" s="2" t="s">
        <v>10</v>
      </c>
      <c r="E850" s="3" t="s">
        <v>6</v>
      </c>
      <c r="F850" s="16">
        <f t="shared" ca="1" si="110"/>
        <v>31</v>
      </c>
      <c r="G850" s="17">
        <f t="shared" ca="1" si="111"/>
        <v>13</v>
      </c>
      <c r="H850" s="36" t="str">
        <f>IFERROR(VLOOKUP(Tabla1[[#This Row],[COD PRODUCTO]],Tabla13[#All],9,0),"C")</f>
        <v>C</v>
      </c>
      <c r="I850" s="11">
        <f t="shared" ca="1" si="109"/>
        <v>312</v>
      </c>
      <c r="J850" s="11">
        <f t="shared" ca="1" si="109"/>
        <v>553</v>
      </c>
      <c r="K850" s="11">
        <f t="shared" ca="1" si="109"/>
        <v>340</v>
      </c>
      <c r="L850" s="11">
        <f t="shared" ca="1" si="109"/>
        <v>78</v>
      </c>
      <c r="M850" s="11">
        <f t="shared" ca="1" si="109"/>
        <v>530</v>
      </c>
      <c r="N850" s="11">
        <f t="shared" ca="1" si="109"/>
        <v>856</v>
      </c>
      <c r="O850" s="11">
        <f t="shared" ca="1" si="109"/>
        <v>811</v>
      </c>
      <c r="P850" s="11">
        <f t="shared" ca="1" si="109"/>
        <v>159</v>
      </c>
      <c r="Q850" s="11">
        <f t="shared" ca="1" si="109"/>
        <v>83</v>
      </c>
      <c r="R850" s="11">
        <f t="shared" ca="1" si="109"/>
        <v>633</v>
      </c>
      <c r="S850" s="11">
        <f t="shared" ca="1" si="109"/>
        <v>693</v>
      </c>
      <c r="T850" s="11">
        <f t="shared" ca="1" si="109"/>
        <v>-1</v>
      </c>
      <c r="U850" s="11">
        <f ca="1">IF($B$9=1,AVERAGE(Tabla1[[#This Row],[OCT]:[DIC]]),IF($B$9=2,AVERAGE(Tabla1[[#This Row],[JUL]:[DIC]]),AVERAGE(Tabla1[[#This Row],[ENE]:[DIC]])))</f>
        <v>441.66666666666669</v>
      </c>
      <c r="V850" s="11">
        <f ca="1">+Tabla1[[#This Row],[PROMEDIO VENTA (UNDS)]]/30</f>
        <v>14.722222222222223</v>
      </c>
      <c r="W850" s="11">
        <f ca="1">+Tabla1[[#This Row],[VENTA POR DÍA]]*Tabla1[[#This Row],[LEAD TIME (Días)]]</f>
        <v>191.38888888888891</v>
      </c>
      <c r="X850" s="11" t="str">
        <f>IF(Tabla1[[#This Row],[ABC]]="C","A PEDIDO","STOCK")</f>
        <v>A PEDIDO</v>
      </c>
      <c r="Y850" s="11">
        <f>IF(Tabla1[[#This Row],[ABC]]="C",0,ROUNDUP(VLOOKUP(Tabla1[[#This Row],[ABC]],$F$11:$J$12,MATCH(Y$15,$F$10:$J$10,0),0)*Tabla1[[#This Row],[VENTA POR DÍA]],0))</f>
        <v>0</v>
      </c>
      <c r="Z850" s="11">
        <f>IF(Tabla1[[#This Row],[ABC]]="C",0,ROUNDUP(VLOOKUP(Tabla1[[#This Row],[ABC]],$F$11:$J$12,MATCH(Z$15,$F$10:$J$10,0),0)*Tabla1[[#This Row],[VENTA POR DÍA]],0))</f>
        <v>0</v>
      </c>
    </row>
    <row r="851" spans="2:26" x14ac:dyDescent="0.2">
      <c r="B851" s="2">
        <v>348842</v>
      </c>
      <c r="C851" s="2" t="s">
        <v>215</v>
      </c>
      <c r="D851" s="2" t="s">
        <v>10</v>
      </c>
      <c r="E851" s="3" t="s">
        <v>6</v>
      </c>
      <c r="F851" s="16">
        <f t="shared" ca="1" si="110"/>
        <v>44</v>
      </c>
      <c r="G851" s="17">
        <f t="shared" ca="1" si="111"/>
        <v>9</v>
      </c>
      <c r="H851" s="36" t="str">
        <f>IFERROR(VLOOKUP(Tabla1[[#This Row],[COD PRODUCTO]],Tabla13[#All],9,0),"C")</f>
        <v>C</v>
      </c>
      <c r="I851" s="11">
        <f t="shared" ca="1" si="109"/>
        <v>-87</v>
      </c>
      <c r="J851" s="11">
        <f t="shared" ca="1" si="109"/>
        <v>446</v>
      </c>
      <c r="K851" s="11">
        <f t="shared" ca="1" si="109"/>
        <v>-23</v>
      </c>
      <c r="L851" s="11">
        <f t="shared" ca="1" si="109"/>
        <v>858</v>
      </c>
      <c r="M851" s="11">
        <f t="shared" ca="1" si="109"/>
        <v>340</v>
      </c>
      <c r="N851" s="11">
        <f t="shared" ca="1" si="109"/>
        <v>477</v>
      </c>
      <c r="O851" s="11">
        <f t="shared" ca="1" si="109"/>
        <v>103</v>
      </c>
      <c r="P851" s="11">
        <f t="shared" ca="1" si="109"/>
        <v>613</v>
      </c>
      <c r="Q851" s="11">
        <f t="shared" ca="1" si="109"/>
        <v>449</v>
      </c>
      <c r="R851" s="11">
        <f t="shared" ca="1" si="109"/>
        <v>589</v>
      </c>
      <c r="S851" s="11">
        <f t="shared" ca="1" si="109"/>
        <v>290</v>
      </c>
      <c r="T851" s="11">
        <f t="shared" ca="1" si="109"/>
        <v>303</v>
      </c>
      <c r="U851" s="11">
        <f ca="1">IF($B$9=1,AVERAGE(Tabla1[[#This Row],[OCT]:[DIC]]),IF($B$9=2,AVERAGE(Tabla1[[#This Row],[JUL]:[DIC]]),AVERAGE(Tabla1[[#This Row],[ENE]:[DIC]])))</f>
        <v>394</v>
      </c>
      <c r="V851" s="11">
        <f ca="1">+Tabla1[[#This Row],[PROMEDIO VENTA (UNDS)]]/30</f>
        <v>13.133333333333333</v>
      </c>
      <c r="W851" s="11">
        <f ca="1">+Tabla1[[#This Row],[VENTA POR DÍA]]*Tabla1[[#This Row],[LEAD TIME (Días)]]</f>
        <v>118.19999999999999</v>
      </c>
      <c r="X851" s="11" t="str">
        <f>IF(Tabla1[[#This Row],[ABC]]="C","A PEDIDO","STOCK")</f>
        <v>A PEDIDO</v>
      </c>
      <c r="Y851" s="11">
        <f>IF(Tabla1[[#This Row],[ABC]]="C",0,ROUNDUP(VLOOKUP(Tabla1[[#This Row],[ABC]],$F$11:$J$12,MATCH(Y$15,$F$10:$J$10,0),0)*Tabla1[[#This Row],[VENTA POR DÍA]],0))</f>
        <v>0</v>
      </c>
      <c r="Z851" s="11">
        <f>IF(Tabla1[[#This Row],[ABC]]="C",0,ROUNDUP(VLOOKUP(Tabla1[[#This Row],[ABC]],$F$11:$J$12,MATCH(Z$15,$F$10:$J$10,0),0)*Tabla1[[#This Row],[VENTA POR DÍA]],0))</f>
        <v>0</v>
      </c>
    </row>
    <row r="852" spans="2:26" x14ac:dyDescent="0.2">
      <c r="B852" s="2">
        <v>348843</v>
      </c>
      <c r="C852" s="2" t="s">
        <v>228</v>
      </c>
      <c r="D852" s="2" t="s">
        <v>10</v>
      </c>
      <c r="E852" s="3" t="s">
        <v>6</v>
      </c>
      <c r="F852" s="16">
        <f t="shared" ca="1" si="110"/>
        <v>49</v>
      </c>
      <c r="G852" s="17">
        <f t="shared" ca="1" si="111"/>
        <v>27</v>
      </c>
      <c r="H852" s="36" t="str">
        <f>IFERROR(VLOOKUP(Tabla1[[#This Row],[COD PRODUCTO]],Tabla13[#All],9,0),"C")</f>
        <v>C</v>
      </c>
      <c r="I852" s="11">
        <f t="shared" ca="1" si="109"/>
        <v>-96</v>
      </c>
      <c r="J852" s="11">
        <f t="shared" ca="1" si="109"/>
        <v>641</v>
      </c>
      <c r="K852" s="11">
        <f t="shared" ca="1" si="109"/>
        <v>313</v>
      </c>
      <c r="L852" s="11">
        <f t="shared" ca="1" si="109"/>
        <v>226</v>
      </c>
      <c r="M852" s="11">
        <f t="shared" ca="1" si="109"/>
        <v>281</v>
      </c>
      <c r="N852" s="11">
        <f t="shared" ca="1" si="109"/>
        <v>313</v>
      </c>
      <c r="O852" s="11">
        <f t="shared" ca="1" si="109"/>
        <v>191</v>
      </c>
      <c r="P852" s="11">
        <f t="shared" ca="1" si="109"/>
        <v>896</v>
      </c>
      <c r="Q852" s="11">
        <f t="shared" ca="1" si="109"/>
        <v>484</v>
      </c>
      <c r="R852" s="11">
        <f t="shared" ca="1" si="109"/>
        <v>158</v>
      </c>
      <c r="S852" s="11">
        <f t="shared" ca="1" si="109"/>
        <v>671</v>
      </c>
      <c r="T852" s="11">
        <f t="shared" ca="1" si="109"/>
        <v>211</v>
      </c>
      <c r="U852" s="11">
        <f ca="1">IF($B$9=1,AVERAGE(Tabla1[[#This Row],[OCT]:[DIC]]),IF($B$9=2,AVERAGE(Tabla1[[#This Row],[JUL]:[DIC]]),AVERAGE(Tabla1[[#This Row],[ENE]:[DIC]])))</f>
        <v>346.66666666666669</v>
      </c>
      <c r="V852" s="11">
        <f ca="1">+Tabla1[[#This Row],[PROMEDIO VENTA (UNDS)]]/30</f>
        <v>11.555555555555555</v>
      </c>
      <c r="W852" s="11">
        <f ca="1">+Tabla1[[#This Row],[VENTA POR DÍA]]*Tabla1[[#This Row],[LEAD TIME (Días)]]</f>
        <v>312</v>
      </c>
      <c r="X852" s="11" t="str">
        <f>IF(Tabla1[[#This Row],[ABC]]="C","A PEDIDO","STOCK")</f>
        <v>A PEDIDO</v>
      </c>
      <c r="Y852" s="11">
        <f>IF(Tabla1[[#This Row],[ABC]]="C",0,ROUNDUP(VLOOKUP(Tabla1[[#This Row],[ABC]],$F$11:$J$12,MATCH(Y$15,$F$10:$J$10,0),0)*Tabla1[[#This Row],[VENTA POR DÍA]],0))</f>
        <v>0</v>
      </c>
      <c r="Z852" s="11">
        <f>IF(Tabla1[[#This Row],[ABC]]="C",0,ROUNDUP(VLOOKUP(Tabla1[[#This Row],[ABC]],$F$11:$J$12,MATCH(Z$15,$F$10:$J$10,0),0)*Tabla1[[#This Row],[VENTA POR DÍA]],0))</f>
        <v>0</v>
      </c>
    </row>
    <row r="853" spans="2:26" x14ac:dyDescent="0.2">
      <c r="B853" s="2">
        <v>348073</v>
      </c>
      <c r="C853" s="2" t="s">
        <v>240</v>
      </c>
      <c r="D853" s="2" t="s">
        <v>10</v>
      </c>
      <c r="E853" s="3" t="s">
        <v>6</v>
      </c>
      <c r="F853" s="16">
        <f t="shared" ca="1" si="110"/>
        <v>20</v>
      </c>
      <c r="G853" s="17">
        <f t="shared" ca="1" si="111"/>
        <v>27</v>
      </c>
      <c r="H853" s="36" t="str">
        <f>IFERROR(VLOOKUP(Tabla1[[#This Row],[COD PRODUCTO]],Tabla13[#All],9,0),"C")</f>
        <v>C</v>
      </c>
      <c r="I853" s="11">
        <f t="shared" ca="1" si="109"/>
        <v>740</v>
      </c>
      <c r="J853" s="11">
        <f t="shared" ca="1" si="109"/>
        <v>416</v>
      </c>
      <c r="K853" s="11">
        <f t="shared" ca="1" si="109"/>
        <v>207</v>
      </c>
      <c r="L853" s="11">
        <f t="shared" ca="1" si="109"/>
        <v>382</v>
      </c>
      <c r="M853" s="11">
        <f t="shared" ca="1" si="109"/>
        <v>653</v>
      </c>
      <c r="N853" s="11">
        <f t="shared" ca="1" si="109"/>
        <v>376</v>
      </c>
      <c r="O853" s="11">
        <f t="shared" ca="1" si="109"/>
        <v>318</v>
      </c>
      <c r="P853" s="11">
        <f t="shared" ca="1" si="109"/>
        <v>466</v>
      </c>
      <c r="Q853" s="11">
        <f t="shared" ca="1" si="109"/>
        <v>167</v>
      </c>
      <c r="R853" s="11">
        <f t="shared" ca="1" si="109"/>
        <v>855</v>
      </c>
      <c r="S853" s="11">
        <f t="shared" ca="1" si="109"/>
        <v>702</v>
      </c>
      <c r="T853" s="11">
        <f t="shared" ca="1" si="109"/>
        <v>345</v>
      </c>
      <c r="U853" s="11">
        <f ca="1">IF($B$9=1,AVERAGE(Tabla1[[#This Row],[OCT]:[DIC]]),IF($B$9=2,AVERAGE(Tabla1[[#This Row],[JUL]:[DIC]]),AVERAGE(Tabla1[[#This Row],[ENE]:[DIC]])))</f>
        <v>634</v>
      </c>
      <c r="V853" s="11">
        <f ca="1">+Tabla1[[#This Row],[PROMEDIO VENTA (UNDS)]]/30</f>
        <v>21.133333333333333</v>
      </c>
      <c r="W853" s="11">
        <f ca="1">+Tabla1[[#This Row],[VENTA POR DÍA]]*Tabla1[[#This Row],[LEAD TIME (Días)]]</f>
        <v>570.6</v>
      </c>
      <c r="X853" s="11" t="str">
        <f>IF(Tabla1[[#This Row],[ABC]]="C","A PEDIDO","STOCK")</f>
        <v>A PEDIDO</v>
      </c>
      <c r="Y853" s="11">
        <f>IF(Tabla1[[#This Row],[ABC]]="C",0,ROUNDUP(VLOOKUP(Tabla1[[#This Row],[ABC]],$F$11:$J$12,MATCH(Y$15,$F$10:$J$10,0),0)*Tabla1[[#This Row],[VENTA POR DÍA]],0))</f>
        <v>0</v>
      </c>
      <c r="Z853" s="11">
        <f>IF(Tabla1[[#This Row],[ABC]]="C",0,ROUNDUP(VLOOKUP(Tabla1[[#This Row],[ABC]],$F$11:$J$12,MATCH(Z$15,$F$10:$J$10,0),0)*Tabla1[[#This Row],[VENTA POR DÍA]],0))</f>
        <v>0</v>
      </c>
    </row>
    <row r="854" spans="2:26" x14ac:dyDescent="0.2">
      <c r="B854" s="2">
        <v>348152</v>
      </c>
      <c r="C854" s="2" t="s">
        <v>132</v>
      </c>
      <c r="D854" s="2" t="s">
        <v>10</v>
      </c>
      <c r="E854" s="3" t="s">
        <v>6</v>
      </c>
      <c r="F854" s="16">
        <f t="shared" ca="1" si="110"/>
        <v>20</v>
      </c>
      <c r="G854" s="17">
        <f t="shared" ca="1" si="111"/>
        <v>4</v>
      </c>
      <c r="H854" s="36" t="str">
        <f>IFERROR(VLOOKUP(Tabla1[[#This Row],[COD PRODUCTO]],Tabla13[#All],9,0),"C")</f>
        <v>C</v>
      </c>
      <c r="I854" s="11">
        <f t="shared" ca="1" si="109"/>
        <v>667</v>
      </c>
      <c r="J854" s="11">
        <f t="shared" ca="1" si="109"/>
        <v>-95</v>
      </c>
      <c r="K854" s="11">
        <f t="shared" ca="1" si="109"/>
        <v>656</v>
      </c>
      <c r="L854" s="11">
        <f t="shared" ca="1" si="109"/>
        <v>162</v>
      </c>
      <c r="M854" s="11">
        <f t="shared" ca="1" si="109"/>
        <v>850</v>
      </c>
      <c r="N854" s="11">
        <f t="shared" ca="1" si="109"/>
        <v>649</v>
      </c>
      <c r="O854" s="11">
        <f t="shared" ca="1" si="109"/>
        <v>905</v>
      </c>
      <c r="P854" s="11">
        <f t="shared" ca="1" si="109"/>
        <v>427</v>
      </c>
      <c r="Q854" s="11">
        <f t="shared" ca="1" si="109"/>
        <v>725</v>
      </c>
      <c r="R854" s="11">
        <f t="shared" ca="1" si="109"/>
        <v>501</v>
      </c>
      <c r="S854" s="11">
        <f t="shared" ca="1" si="109"/>
        <v>219</v>
      </c>
      <c r="T854" s="11">
        <f t="shared" ca="1" si="109"/>
        <v>61</v>
      </c>
      <c r="U854" s="11">
        <f ca="1">IF($B$9=1,AVERAGE(Tabla1[[#This Row],[OCT]:[DIC]]),IF($B$9=2,AVERAGE(Tabla1[[#This Row],[JUL]:[DIC]]),AVERAGE(Tabla1[[#This Row],[ENE]:[DIC]])))</f>
        <v>260.33333333333331</v>
      </c>
      <c r="V854" s="11">
        <f ca="1">+Tabla1[[#This Row],[PROMEDIO VENTA (UNDS)]]/30</f>
        <v>8.6777777777777771</v>
      </c>
      <c r="W854" s="11">
        <f ca="1">+Tabla1[[#This Row],[VENTA POR DÍA]]*Tabla1[[#This Row],[LEAD TIME (Días)]]</f>
        <v>34.711111111111109</v>
      </c>
      <c r="X854" s="11" t="str">
        <f>IF(Tabla1[[#This Row],[ABC]]="C","A PEDIDO","STOCK")</f>
        <v>A PEDIDO</v>
      </c>
      <c r="Y854" s="11">
        <f>IF(Tabla1[[#This Row],[ABC]]="C",0,ROUNDUP(VLOOKUP(Tabla1[[#This Row],[ABC]],$F$11:$J$12,MATCH(Y$15,$F$10:$J$10,0),0)*Tabla1[[#This Row],[VENTA POR DÍA]],0))</f>
        <v>0</v>
      </c>
      <c r="Z854" s="11">
        <f>IF(Tabla1[[#This Row],[ABC]]="C",0,ROUNDUP(VLOOKUP(Tabla1[[#This Row],[ABC]],$F$11:$J$12,MATCH(Z$15,$F$10:$J$10,0),0)*Tabla1[[#This Row],[VENTA POR DÍA]],0))</f>
        <v>0</v>
      </c>
    </row>
    <row r="855" spans="2:26" x14ac:dyDescent="0.2">
      <c r="B855" s="2">
        <v>348445</v>
      </c>
      <c r="C855" s="2" t="s">
        <v>256</v>
      </c>
      <c r="D855" s="2" t="s">
        <v>10</v>
      </c>
      <c r="E855" s="3" t="s">
        <v>6</v>
      </c>
      <c r="F855" s="16">
        <f t="shared" ca="1" si="110"/>
        <v>5</v>
      </c>
      <c r="G855" s="17">
        <f t="shared" ca="1" si="111"/>
        <v>3</v>
      </c>
      <c r="H855" s="36" t="str">
        <f>IFERROR(VLOOKUP(Tabla1[[#This Row],[COD PRODUCTO]],Tabla13[#All],9,0),"C")</f>
        <v>A</v>
      </c>
      <c r="I855" s="11">
        <f t="shared" ca="1" si="109"/>
        <v>757</v>
      </c>
      <c r="J855" s="11">
        <f t="shared" ca="1" si="109"/>
        <v>98</v>
      </c>
      <c r="K855" s="11">
        <f t="shared" ca="1" si="109"/>
        <v>431</v>
      </c>
      <c r="L855" s="11">
        <f t="shared" ca="1" si="109"/>
        <v>846</v>
      </c>
      <c r="M855" s="11">
        <f t="shared" ca="1" si="109"/>
        <v>-63</v>
      </c>
      <c r="N855" s="11">
        <f t="shared" ca="1" si="109"/>
        <v>822</v>
      </c>
      <c r="O855" s="11">
        <f t="shared" ca="1" si="109"/>
        <v>402</v>
      </c>
      <c r="P855" s="11">
        <f t="shared" ca="1" si="109"/>
        <v>-34</v>
      </c>
      <c r="Q855" s="11">
        <f t="shared" ca="1" si="109"/>
        <v>672</v>
      </c>
      <c r="R855" s="11">
        <f t="shared" ca="1" si="109"/>
        <v>530</v>
      </c>
      <c r="S855" s="11">
        <f t="shared" ca="1" si="109"/>
        <v>358</v>
      </c>
      <c r="T855" s="11">
        <f t="shared" ca="1" si="109"/>
        <v>558</v>
      </c>
      <c r="U855" s="11">
        <f ca="1">IF($B$9=1,AVERAGE(Tabla1[[#This Row],[OCT]:[DIC]]),IF($B$9=2,AVERAGE(Tabla1[[#This Row],[JUL]:[DIC]]),AVERAGE(Tabla1[[#This Row],[ENE]:[DIC]])))</f>
        <v>482</v>
      </c>
      <c r="V855" s="11">
        <f ca="1">+Tabla1[[#This Row],[PROMEDIO VENTA (UNDS)]]/30</f>
        <v>16.066666666666666</v>
      </c>
      <c r="W855" s="11">
        <f ca="1">+Tabla1[[#This Row],[VENTA POR DÍA]]*Tabla1[[#This Row],[LEAD TIME (Días)]]</f>
        <v>48.2</v>
      </c>
      <c r="X855" s="11" t="str">
        <f>IF(Tabla1[[#This Row],[ABC]]="C","A PEDIDO","STOCK")</f>
        <v>STOCK</v>
      </c>
      <c r="Y855" s="11">
        <f ca="1">IF(Tabla1[[#This Row],[ABC]]="C",0,ROUNDUP(VLOOKUP(Tabla1[[#This Row],[ABC]],$F$11:$J$12,MATCH(Y$15,$F$10:$J$10,0),0)*Tabla1[[#This Row],[VENTA POR DÍA]],0))</f>
        <v>48</v>
      </c>
      <c r="Z855" s="11">
        <f ca="1">IF(Tabla1[[#This Row],[ABC]]="C",0,ROUNDUP(VLOOKUP(Tabla1[[#This Row],[ABC]],$F$11:$J$12,MATCH(Z$15,$F$10:$J$10,0),0)*Tabla1[[#This Row],[VENTA POR DÍA]],0))</f>
        <v>469</v>
      </c>
    </row>
    <row r="856" spans="2:26" x14ac:dyDescent="0.2">
      <c r="B856" s="2">
        <v>348032</v>
      </c>
      <c r="C856" s="2" t="s">
        <v>257</v>
      </c>
      <c r="D856" s="2" t="s">
        <v>10</v>
      </c>
      <c r="E856" s="3" t="s">
        <v>6</v>
      </c>
      <c r="F856" s="16">
        <f t="shared" ca="1" si="110"/>
        <v>10</v>
      </c>
      <c r="G856" s="17">
        <f t="shared" ca="1" si="111"/>
        <v>8</v>
      </c>
      <c r="H856" s="36" t="str">
        <f>IFERROR(VLOOKUP(Tabla1[[#This Row],[COD PRODUCTO]],Tabla13[#All],9,0),"C")</f>
        <v>C</v>
      </c>
      <c r="I856" s="11">
        <f t="shared" ref="I856:T865" ca="1" si="112">RANDBETWEEN(-100,1000)</f>
        <v>893</v>
      </c>
      <c r="J856" s="11">
        <f t="shared" ca="1" si="112"/>
        <v>685</v>
      </c>
      <c r="K856" s="11">
        <f t="shared" ca="1" si="112"/>
        <v>238</v>
      </c>
      <c r="L856" s="11">
        <f t="shared" ca="1" si="112"/>
        <v>633</v>
      </c>
      <c r="M856" s="11">
        <f t="shared" ca="1" si="112"/>
        <v>512</v>
      </c>
      <c r="N856" s="11">
        <f t="shared" ca="1" si="112"/>
        <v>882</v>
      </c>
      <c r="O856" s="11">
        <f t="shared" ca="1" si="112"/>
        <v>125</v>
      </c>
      <c r="P856" s="11">
        <f t="shared" ca="1" si="112"/>
        <v>955</v>
      </c>
      <c r="Q856" s="11">
        <f t="shared" ca="1" si="112"/>
        <v>821</v>
      </c>
      <c r="R856" s="11">
        <f t="shared" ca="1" si="112"/>
        <v>380</v>
      </c>
      <c r="S856" s="11">
        <f t="shared" ca="1" si="112"/>
        <v>59</v>
      </c>
      <c r="T856" s="11">
        <f t="shared" ca="1" si="112"/>
        <v>463</v>
      </c>
      <c r="U856" s="11">
        <f ca="1">IF($B$9=1,AVERAGE(Tabla1[[#This Row],[OCT]:[DIC]]),IF($B$9=2,AVERAGE(Tabla1[[#This Row],[JUL]:[DIC]]),AVERAGE(Tabla1[[#This Row],[ENE]:[DIC]])))</f>
        <v>300.66666666666669</v>
      </c>
      <c r="V856" s="11">
        <f ca="1">+Tabla1[[#This Row],[PROMEDIO VENTA (UNDS)]]/30</f>
        <v>10.022222222222222</v>
      </c>
      <c r="W856" s="11">
        <f ca="1">+Tabla1[[#This Row],[VENTA POR DÍA]]*Tabla1[[#This Row],[LEAD TIME (Días)]]</f>
        <v>80.177777777777777</v>
      </c>
      <c r="X856" s="11" t="str">
        <f>IF(Tabla1[[#This Row],[ABC]]="C","A PEDIDO","STOCK")</f>
        <v>A PEDIDO</v>
      </c>
      <c r="Y856" s="11">
        <f>IF(Tabla1[[#This Row],[ABC]]="C",0,ROUNDUP(VLOOKUP(Tabla1[[#This Row],[ABC]],$F$11:$J$12,MATCH(Y$15,$F$10:$J$10,0),0)*Tabla1[[#This Row],[VENTA POR DÍA]],0))</f>
        <v>0</v>
      </c>
      <c r="Z856" s="11">
        <f>IF(Tabla1[[#This Row],[ABC]]="C",0,ROUNDUP(VLOOKUP(Tabla1[[#This Row],[ABC]],$F$11:$J$12,MATCH(Z$15,$F$10:$J$10,0),0)*Tabla1[[#This Row],[VENTA POR DÍA]],0))</f>
        <v>0</v>
      </c>
    </row>
    <row r="857" spans="2:26" x14ac:dyDescent="0.2">
      <c r="B857" s="2">
        <v>348468</v>
      </c>
      <c r="C857" s="2" t="s">
        <v>296</v>
      </c>
      <c r="D857" s="2" t="s">
        <v>10</v>
      </c>
      <c r="E857" s="3" t="s">
        <v>6</v>
      </c>
      <c r="F857" s="16">
        <f t="shared" ca="1" si="110"/>
        <v>42</v>
      </c>
      <c r="G857" s="17">
        <f t="shared" ca="1" si="111"/>
        <v>14</v>
      </c>
      <c r="H857" s="36" t="str">
        <f>IFERROR(VLOOKUP(Tabla1[[#This Row],[COD PRODUCTO]],Tabla13[#All],9,0),"C")</f>
        <v>A</v>
      </c>
      <c r="I857" s="11">
        <f t="shared" ca="1" si="112"/>
        <v>861</v>
      </c>
      <c r="J857" s="11">
        <f t="shared" ca="1" si="112"/>
        <v>225</v>
      </c>
      <c r="K857" s="11">
        <f t="shared" ca="1" si="112"/>
        <v>-31</v>
      </c>
      <c r="L857" s="11">
        <f t="shared" ca="1" si="112"/>
        <v>-17</v>
      </c>
      <c r="M857" s="11">
        <f t="shared" ca="1" si="112"/>
        <v>-66</v>
      </c>
      <c r="N857" s="11">
        <f t="shared" ca="1" si="112"/>
        <v>423</v>
      </c>
      <c r="O857" s="11">
        <f t="shared" ca="1" si="112"/>
        <v>319</v>
      </c>
      <c r="P857" s="11">
        <f t="shared" ca="1" si="112"/>
        <v>65</v>
      </c>
      <c r="Q857" s="11">
        <f t="shared" ca="1" si="112"/>
        <v>620</v>
      </c>
      <c r="R857" s="11">
        <f t="shared" ca="1" si="112"/>
        <v>565</v>
      </c>
      <c r="S857" s="11">
        <f t="shared" ca="1" si="112"/>
        <v>674</v>
      </c>
      <c r="T857" s="11">
        <f t="shared" ca="1" si="112"/>
        <v>438</v>
      </c>
      <c r="U857" s="11">
        <f ca="1">IF($B$9=1,AVERAGE(Tabla1[[#This Row],[OCT]:[DIC]]),IF($B$9=2,AVERAGE(Tabla1[[#This Row],[JUL]:[DIC]]),AVERAGE(Tabla1[[#This Row],[ENE]:[DIC]])))</f>
        <v>559</v>
      </c>
      <c r="V857" s="11">
        <f ca="1">+Tabla1[[#This Row],[PROMEDIO VENTA (UNDS)]]/30</f>
        <v>18.633333333333333</v>
      </c>
      <c r="W857" s="11">
        <f ca="1">+Tabla1[[#This Row],[VENTA POR DÍA]]*Tabla1[[#This Row],[LEAD TIME (Días)]]</f>
        <v>260.86666666666667</v>
      </c>
      <c r="X857" s="11" t="str">
        <f>IF(Tabla1[[#This Row],[ABC]]="C","A PEDIDO","STOCK")</f>
        <v>STOCK</v>
      </c>
      <c r="Y857" s="11">
        <f ca="1">IF(Tabla1[[#This Row],[ABC]]="C",0,ROUNDUP(VLOOKUP(Tabla1[[#This Row],[ABC]],$F$11:$J$12,MATCH(Y$15,$F$10:$J$10,0),0)*Tabla1[[#This Row],[VENTA POR DÍA]],0))</f>
        <v>56</v>
      </c>
      <c r="Z857" s="11">
        <f ca="1">IF(Tabla1[[#This Row],[ABC]]="C",0,ROUNDUP(VLOOKUP(Tabla1[[#This Row],[ABC]],$F$11:$J$12,MATCH(Z$15,$F$10:$J$10,0),0)*Tabla1[[#This Row],[VENTA POR DÍA]],0))</f>
        <v>544</v>
      </c>
    </row>
    <row r="858" spans="2:26" x14ac:dyDescent="0.2">
      <c r="B858" s="2">
        <v>348083</v>
      </c>
      <c r="C858" s="2" t="s">
        <v>305</v>
      </c>
      <c r="D858" s="2" t="s">
        <v>10</v>
      </c>
      <c r="E858" s="3" t="s">
        <v>6</v>
      </c>
      <c r="F858" s="16">
        <f t="shared" ca="1" si="110"/>
        <v>30</v>
      </c>
      <c r="G858" s="17">
        <f t="shared" ca="1" si="111"/>
        <v>16</v>
      </c>
      <c r="H858" s="36" t="str">
        <f>IFERROR(VLOOKUP(Tabla1[[#This Row],[COD PRODUCTO]],Tabla13[#All],9,0),"C")</f>
        <v>C</v>
      </c>
      <c r="I858" s="11">
        <f t="shared" ca="1" si="112"/>
        <v>582</v>
      </c>
      <c r="J858" s="11">
        <f t="shared" ca="1" si="112"/>
        <v>-50</v>
      </c>
      <c r="K858" s="11">
        <f t="shared" ca="1" si="112"/>
        <v>401</v>
      </c>
      <c r="L858" s="11">
        <f t="shared" ca="1" si="112"/>
        <v>806</v>
      </c>
      <c r="M858" s="11">
        <f t="shared" ca="1" si="112"/>
        <v>683</v>
      </c>
      <c r="N858" s="11">
        <f t="shared" ca="1" si="112"/>
        <v>968</v>
      </c>
      <c r="O858" s="11">
        <f t="shared" ca="1" si="112"/>
        <v>48</v>
      </c>
      <c r="P858" s="11">
        <f t="shared" ca="1" si="112"/>
        <v>498</v>
      </c>
      <c r="Q858" s="11">
        <f t="shared" ca="1" si="112"/>
        <v>556</v>
      </c>
      <c r="R858" s="11">
        <f t="shared" ca="1" si="112"/>
        <v>943</v>
      </c>
      <c r="S858" s="11">
        <f t="shared" ca="1" si="112"/>
        <v>375</v>
      </c>
      <c r="T858" s="11">
        <f t="shared" ca="1" si="112"/>
        <v>139</v>
      </c>
      <c r="U858" s="11">
        <f ca="1">IF($B$9=1,AVERAGE(Tabla1[[#This Row],[OCT]:[DIC]]),IF($B$9=2,AVERAGE(Tabla1[[#This Row],[JUL]:[DIC]]),AVERAGE(Tabla1[[#This Row],[ENE]:[DIC]])))</f>
        <v>485.66666666666669</v>
      </c>
      <c r="V858" s="11">
        <f ca="1">+Tabla1[[#This Row],[PROMEDIO VENTA (UNDS)]]/30</f>
        <v>16.18888888888889</v>
      </c>
      <c r="W858" s="11">
        <f ca="1">+Tabla1[[#This Row],[VENTA POR DÍA]]*Tabla1[[#This Row],[LEAD TIME (Días)]]</f>
        <v>259.02222222222224</v>
      </c>
      <c r="X858" s="11" t="str">
        <f>IF(Tabla1[[#This Row],[ABC]]="C","A PEDIDO","STOCK")</f>
        <v>A PEDIDO</v>
      </c>
      <c r="Y858" s="11">
        <f>IF(Tabla1[[#This Row],[ABC]]="C",0,ROUNDUP(VLOOKUP(Tabla1[[#This Row],[ABC]],$F$11:$J$12,MATCH(Y$15,$F$10:$J$10,0),0)*Tabla1[[#This Row],[VENTA POR DÍA]],0))</f>
        <v>0</v>
      </c>
      <c r="Z858" s="11">
        <f>IF(Tabla1[[#This Row],[ABC]]="C",0,ROUNDUP(VLOOKUP(Tabla1[[#This Row],[ABC]],$F$11:$J$12,MATCH(Z$15,$F$10:$J$10,0),0)*Tabla1[[#This Row],[VENTA POR DÍA]],0))</f>
        <v>0</v>
      </c>
    </row>
    <row r="859" spans="2:26" x14ac:dyDescent="0.2">
      <c r="B859" s="2">
        <v>348052</v>
      </c>
      <c r="C859" s="2" t="s">
        <v>313</v>
      </c>
      <c r="D859" s="2" t="s">
        <v>10</v>
      </c>
      <c r="E859" s="3" t="s">
        <v>6</v>
      </c>
      <c r="F859" s="16">
        <f t="shared" ca="1" si="110"/>
        <v>25</v>
      </c>
      <c r="G859" s="17">
        <f t="shared" ca="1" si="111"/>
        <v>30</v>
      </c>
      <c r="H859" s="36" t="str">
        <f>IFERROR(VLOOKUP(Tabla1[[#This Row],[COD PRODUCTO]],Tabla13[#All],9,0),"C")</f>
        <v>C</v>
      </c>
      <c r="I859" s="11">
        <f t="shared" ca="1" si="112"/>
        <v>575</v>
      </c>
      <c r="J859" s="11">
        <f t="shared" ca="1" si="112"/>
        <v>385</v>
      </c>
      <c r="K859" s="11">
        <f t="shared" ca="1" si="112"/>
        <v>909</v>
      </c>
      <c r="L859" s="11">
        <f t="shared" ca="1" si="112"/>
        <v>294</v>
      </c>
      <c r="M859" s="11">
        <f t="shared" ca="1" si="112"/>
        <v>133</v>
      </c>
      <c r="N859" s="11">
        <f t="shared" ca="1" si="112"/>
        <v>728</v>
      </c>
      <c r="O859" s="11">
        <f t="shared" ca="1" si="112"/>
        <v>761</v>
      </c>
      <c r="P859" s="11">
        <f t="shared" ca="1" si="112"/>
        <v>567</v>
      </c>
      <c r="Q859" s="11">
        <f t="shared" ca="1" si="112"/>
        <v>808</v>
      </c>
      <c r="R859" s="11">
        <f t="shared" ca="1" si="112"/>
        <v>817</v>
      </c>
      <c r="S859" s="11">
        <f t="shared" ca="1" si="112"/>
        <v>419</v>
      </c>
      <c r="T859" s="11">
        <f t="shared" ca="1" si="112"/>
        <v>69</v>
      </c>
      <c r="U859" s="11">
        <f ca="1">IF($B$9=1,AVERAGE(Tabla1[[#This Row],[OCT]:[DIC]]),IF($B$9=2,AVERAGE(Tabla1[[#This Row],[JUL]:[DIC]]),AVERAGE(Tabla1[[#This Row],[ENE]:[DIC]])))</f>
        <v>435</v>
      </c>
      <c r="V859" s="11">
        <f ca="1">+Tabla1[[#This Row],[PROMEDIO VENTA (UNDS)]]/30</f>
        <v>14.5</v>
      </c>
      <c r="W859" s="11">
        <f ca="1">+Tabla1[[#This Row],[VENTA POR DÍA]]*Tabla1[[#This Row],[LEAD TIME (Días)]]</f>
        <v>435</v>
      </c>
      <c r="X859" s="11" t="str">
        <f>IF(Tabla1[[#This Row],[ABC]]="C","A PEDIDO","STOCK")</f>
        <v>A PEDIDO</v>
      </c>
      <c r="Y859" s="11">
        <f>IF(Tabla1[[#This Row],[ABC]]="C",0,ROUNDUP(VLOOKUP(Tabla1[[#This Row],[ABC]],$F$11:$J$12,MATCH(Y$15,$F$10:$J$10,0),0)*Tabla1[[#This Row],[VENTA POR DÍA]],0))</f>
        <v>0</v>
      </c>
      <c r="Z859" s="11">
        <f>IF(Tabla1[[#This Row],[ABC]]="C",0,ROUNDUP(VLOOKUP(Tabla1[[#This Row],[ABC]],$F$11:$J$12,MATCH(Z$15,$F$10:$J$10,0),0)*Tabla1[[#This Row],[VENTA POR DÍA]],0))</f>
        <v>0</v>
      </c>
    </row>
    <row r="860" spans="2:26" x14ac:dyDescent="0.2">
      <c r="B860" s="2">
        <v>348055</v>
      </c>
      <c r="C860" s="2" t="s">
        <v>314</v>
      </c>
      <c r="D860" s="2" t="s">
        <v>10</v>
      </c>
      <c r="E860" s="3" t="s">
        <v>6</v>
      </c>
      <c r="F860" s="16">
        <f t="shared" ca="1" si="110"/>
        <v>36</v>
      </c>
      <c r="G860" s="17">
        <f t="shared" ca="1" si="111"/>
        <v>4</v>
      </c>
      <c r="H860" s="36" t="str">
        <f>IFERROR(VLOOKUP(Tabla1[[#This Row],[COD PRODUCTO]],Tabla13[#All],9,0),"C")</f>
        <v>C</v>
      </c>
      <c r="I860" s="11">
        <f t="shared" ca="1" si="112"/>
        <v>671</v>
      </c>
      <c r="J860" s="11">
        <f t="shared" ca="1" si="112"/>
        <v>301</v>
      </c>
      <c r="K860" s="11">
        <f t="shared" ca="1" si="112"/>
        <v>33</v>
      </c>
      <c r="L860" s="11">
        <f t="shared" ca="1" si="112"/>
        <v>159</v>
      </c>
      <c r="M860" s="11">
        <f t="shared" ca="1" si="112"/>
        <v>387</v>
      </c>
      <c r="N860" s="11">
        <f t="shared" ca="1" si="112"/>
        <v>115</v>
      </c>
      <c r="O860" s="11">
        <f t="shared" ca="1" si="112"/>
        <v>287</v>
      </c>
      <c r="P860" s="11">
        <f t="shared" ca="1" si="112"/>
        <v>328</v>
      </c>
      <c r="Q860" s="11">
        <f t="shared" ca="1" si="112"/>
        <v>545</v>
      </c>
      <c r="R860" s="11">
        <f t="shared" ca="1" si="112"/>
        <v>572</v>
      </c>
      <c r="S860" s="11">
        <f t="shared" ca="1" si="112"/>
        <v>184</v>
      </c>
      <c r="T860" s="11">
        <f t="shared" ca="1" si="112"/>
        <v>5</v>
      </c>
      <c r="U860" s="11">
        <f ca="1">IF($B$9=1,AVERAGE(Tabla1[[#This Row],[OCT]:[DIC]]),IF($B$9=2,AVERAGE(Tabla1[[#This Row],[JUL]:[DIC]]),AVERAGE(Tabla1[[#This Row],[ENE]:[DIC]])))</f>
        <v>253.66666666666666</v>
      </c>
      <c r="V860" s="11">
        <f ca="1">+Tabla1[[#This Row],[PROMEDIO VENTA (UNDS)]]/30</f>
        <v>8.4555555555555557</v>
      </c>
      <c r="W860" s="11">
        <f ca="1">+Tabla1[[#This Row],[VENTA POR DÍA]]*Tabla1[[#This Row],[LEAD TIME (Días)]]</f>
        <v>33.822222222222223</v>
      </c>
      <c r="X860" s="11" t="str">
        <f>IF(Tabla1[[#This Row],[ABC]]="C","A PEDIDO","STOCK")</f>
        <v>A PEDIDO</v>
      </c>
      <c r="Y860" s="11">
        <f>IF(Tabla1[[#This Row],[ABC]]="C",0,ROUNDUP(VLOOKUP(Tabla1[[#This Row],[ABC]],$F$11:$J$12,MATCH(Y$15,$F$10:$J$10,0),0)*Tabla1[[#This Row],[VENTA POR DÍA]],0))</f>
        <v>0</v>
      </c>
      <c r="Z860" s="11">
        <f>IF(Tabla1[[#This Row],[ABC]]="C",0,ROUNDUP(VLOOKUP(Tabla1[[#This Row],[ABC]],$F$11:$J$12,MATCH(Z$15,$F$10:$J$10,0),0)*Tabla1[[#This Row],[VENTA POR DÍA]],0))</f>
        <v>0</v>
      </c>
    </row>
    <row r="861" spans="2:26" x14ac:dyDescent="0.2">
      <c r="B861" s="2">
        <v>348067</v>
      </c>
      <c r="C861" s="2" t="s">
        <v>196</v>
      </c>
      <c r="D861" s="2" t="s">
        <v>10</v>
      </c>
      <c r="E861" s="3" t="s">
        <v>6</v>
      </c>
      <c r="F861" s="16">
        <f t="shared" ca="1" si="110"/>
        <v>21</v>
      </c>
      <c r="G861" s="17">
        <f t="shared" ca="1" si="111"/>
        <v>14</v>
      </c>
      <c r="H861" s="36" t="str">
        <f>IFERROR(VLOOKUP(Tabla1[[#This Row],[COD PRODUCTO]],Tabla13[#All],9,0),"C")</f>
        <v>B</v>
      </c>
      <c r="I861" s="11">
        <f t="shared" ca="1" si="112"/>
        <v>204</v>
      </c>
      <c r="J861" s="11">
        <f t="shared" ca="1" si="112"/>
        <v>230</v>
      </c>
      <c r="K861" s="11">
        <f t="shared" ca="1" si="112"/>
        <v>461</v>
      </c>
      <c r="L861" s="11">
        <f t="shared" ca="1" si="112"/>
        <v>290</v>
      </c>
      <c r="M861" s="11">
        <f t="shared" ca="1" si="112"/>
        <v>688</v>
      </c>
      <c r="N861" s="11">
        <f t="shared" ca="1" si="112"/>
        <v>21</v>
      </c>
      <c r="O861" s="11">
        <f t="shared" ca="1" si="112"/>
        <v>619</v>
      </c>
      <c r="P861" s="11">
        <f t="shared" ca="1" si="112"/>
        <v>130</v>
      </c>
      <c r="Q861" s="11">
        <f t="shared" ca="1" si="112"/>
        <v>310</v>
      </c>
      <c r="R861" s="11">
        <f t="shared" ca="1" si="112"/>
        <v>249</v>
      </c>
      <c r="S861" s="11">
        <f t="shared" ca="1" si="112"/>
        <v>879</v>
      </c>
      <c r="T861" s="11">
        <f t="shared" ca="1" si="112"/>
        <v>501</v>
      </c>
      <c r="U861" s="11">
        <f ca="1">IF($B$9=1,AVERAGE(Tabla1[[#This Row],[OCT]:[DIC]]),IF($B$9=2,AVERAGE(Tabla1[[#This Row],[JUL]:[DIC]]),AVERAGE(Tabla1[[#This Row],[ENE]:[DIC]])))</f>
        <v>543</v>
      </c>
      <c r="V861" s="11">
        <f ca="1">+Tabla1[[#This Row],[PROMEDIO VENTA (UNDS)]]/30</f>
        <v>18.100000000000001</v>
      </c>
      <c r="W861" s="11">
        <f ca="1">+Tabla1[[#This Row],[VENTA POR DÍA]]*Tabla1[[#This Row],[LEAD TIME (Días)]]</f>
        <v>253.40000000000003</v>
      </c>
      <c r="X861" s="11" t="str">
        <f>IF(Tabla1[[#This Row],[ABC]]="C","A PEDIDO","STOCK")</f>
        <v>STOCK</v>
      </c>
      <c r="Y861" s="11">
        <f ca="1">IF(Tabla1[[#This Row],[ABC]]="C",0,ROUNDUP(VLOOKUP(Tabla1[[#This Row],[ABC]],$F$11:$J$12,MATCH(Y$15,$F$10:$J$10,0),0)*Tabla1[[#This Row],[VENTA POR DÍA]],0))</f>
        <v>170</v>
      </c>
      <c r="Z861" s="11">
        <f ca="1">IF(Tabla1[[#This Row],[ABC]]="C",0,ROUNDUP(VLOOKUP(Tabla1[[#This Row],[ABC]],$F$11:$J$12,MATCH(Z$15,$F$10:$J$10,0),0)*Tabla1[[#This Row],[VENTA POR DÍA]],0))</f>
        <v>413</v>
      </c>
    </row>
    <row r="862" spans="2:26" x14ac:dyDescent="0.2">
      <c r="B862" s="2">
        <v>348087</v>
      </c>
      <c r="C862" s="2" t="s">
        <v>315</v>
      </c>
      <c r="D862" s="2" t="s">
        <v>10</v>
      </c>
      <c r="E862" s="3" t="s">
        <v>6</v>
      </c>
      <c r="F862" s="16">
        <f t="shared" ca="1" si="110"/>
        <v>10</v>
      </c>
      <c r="G862" s="17">
        <f t="shared" ca="1" si="111"/>
        <v>29</v>
      </c>
      <c r="H862" s="36" t="str">
        <f>IFERROR(VLOOKUP(Tabla1[[#This Row],[COD PRODUCTO]],Tabla13[#All],9,0),"C")</f>
        <v>B</v>
      </c>
      <c r="I862" s="11">
        <f t="shared" ca="1" si="112"/>
        <v>246</v>
      </c>
      <c r="J862" s="11">
        <f t="shared" ca="1" si="112"/>
        <v>-42</v>
      </c>
      <c r="K862" s="11">
        <f t="shared" ca="1" si="112"/>
        <v>-89</v>
      </c>
      <c r="L862" s="11">
        <f t="shared" ca="1" si="112"/>
        <v>978</v>
      </c>
      <c r="M862" s="11">
        <f t="shared" ca="1" si="112"/>
        <v>33</v>
      </c>
      <c r="N862" s="11">
        <f t="shared" ca="1" si="112"/>
        <v>7</v>
      </c>
      <c r="O862" s="11">
        <f t="shared" ca="1" si="112"/>
        <v>906</v>
      </c>
      <c r="P862" s="11">
        <f t="shared" ca="1" si="112"/>
        <v>27</v>
      </c>
      <c r="Q862" s="11">
        <f t="shared" ca="1" si="112"/>
        <v>370</v>
      </c>
      <c r="R862" s="11">
        <f t="shared" ca="1" si="112"/>
        <v>470</v>
      </c>
      <c r="S862" s="11">
        <f t="shared" ca="1" si="112"/>
        <v>107</v>
      </c>
      <c r="T862" s="11">
        <f t="shared" ca="1" si="112"/>
        <v>978</v>
      </c>
      <c r="U862" s="11">
        <f ca="1">IF($B$9=1,AVERAGE(Tabla1[[#This Row],[OCT]:[DIC]]),IF($B$9=2,AVERAGE(Tabla1[[#This Row],[JUL]:[DIC]]),AVERAGE(Tabla1[[#This Row],[ENE]:[DIC]])))</f>
        <v>518.33333333333337</v>
      </c>
      <c r="V862" s="11">
        <f ca="1">+Tabla1[[#This Row],[PROMEDIO VENTA (UNDS)]]/30</f>
        <v>17.277777777777779</v>
      </c>
      <c r="W862" s="11">
        <f ca="1">+Tabla1[[#This Row],[VENTA POR DÍA]]*Tabla1[[#This Row],[LEAD TIME (Días)]]</f>
        <v>501.0555555555556</v>
      </c>
      <c r="X862" s="11" t="str">
        <f>IF(Tabla1[[#This Row],[ABC]]="C","A PEDIDO","STOCK")</f>
        <v>STOCK</v>
      </c>
      <c r="Y862" s="11">
        <f ca="1">IF(Tabla1[[#This Row],[ABC]]="C",0,ROUNDUP(VLOOKUP(Tabla1[[#This Row],[ABC]],$F$11:$J$12,MATCH(Y$15,$F$10:$J$10,0),0)*Tabla1[[#This Row],[VENTA POR DÍA]],0))</f>
        <v>162</v>
      </c>
      <c r="Z862" s="11">
        <f ca="1">IF(Tabla1[[#This Row],[ABC]]="C",0,ROUNDUP(VLOOKUP(Tabla1[[#This Row],[ABC]],$F$11:$J$12,MATCH(Z$15,$F$10:$J$10,0),0)*Tabla1[[#This Row],[VENTA POR DÍA]],0))</f>
        <v>394</v>
      </c>
    </row>
    <row r="863" spans="2:26" x14ac:dyDescent="0.2">
      <c r="B863" s="2">
        <v>348462</v>
      </c>
      <c r="C863" s="2" t="s">
        <v>321</v>
      </c>
      <c r="D863" s="2" t="s">
        <v>10</v>
      </c>
      <c r="E863" s="3" t="s">
        <v>6</v>
      </c>
      <c r="F863" s="16">
        <f t="shared" ca="1" si="110"/>
        <v>17</v>
      </c>
      <c r="G863" s="17">
        <f t="shared" ca="1" si="111"/>
        <v>6</v>
      </c>
      <c r="H863" s="36" t="str">
        <f>IFERROR(VLOOKUP(Tabla1[[#This Row],[COD PRODUCTO]],Tabla13[#All],9,0),"C")</f>
        <v>B</v>
      </c>
      <c r="I863" s="11">
        <f t="shared" ca="1" si="112"/>
        <v>48</v>
      </c>
      <c r="J863" s="11">
        <f t="shared" ca="1" si="112"/>
        <v>198</v>
      </c>
      <c r="K863" s="11">
        <f t="shared" ca="1" si="112"/>
        <v>645</v>
      </c>
      <c r="L863" s="11">
        <f t="shared" ca="1" si="112"/>
        <v>357</v>
      </c>
      <c r="M863" s="11">
        <f t="shared" ca="1" si="112"/>
        <v>-19</v>
      </c>
      <c r="N863" s="11">
        <f t="shared" ca="1" si="112"/>
        <v>333</v>
      </c>
      <c r="O863" s="11">
        <f t="shared" ca="1" si="112"/>
        <v>861</v>
      </c>
      <c r="P863" s="11">
        <f t="shared" ca="1" si="112"/>
        <v>34</v>
      </c>
      <c r="Q863" s="11">
        <f t="shared" ca="1" si="112"/>
        <v>204</v>
      </c>
      <c r="R863" s="11">
        <f t="shared" ca="1" si="112"/>
        <v>258</v>
      </c>
      <c r="S863" s="11">
        <f t="shared" ca="1" si="112"/>
        <v>365</v>
      </c>
      <c r="T863" s="11">
        <f t="shared" ca="1" si="112"/>
        <v>511</v>
      </c>
      <c r="U863" s="11">
        <f ca="1">IF($B$9=1,AVERAGE(Tabla1[[#This Row],[OCT]:[DIC]]),IF($B$9=2,AVERAGE(Tabla1[[#This Row],[JUL]:[DIC]]),AVERAGE(Tabla1[[#This Row],[ENE]:[DIC]])))</f>
        <v>378</v>
      </c>
      <c r="V863" s="11">
        <f ca="1">+Tabla1[[#This Row],[PROMEDIO VENTA (UNDS)]]/30</f>
        <v>12.6</v>
      </c>
      <c r="W863" s="11">
        <f ca="1">+Tabla1[[#This Row],[VENTA POR DÍA]]*Tabla1[[#This Row],[LEAD TIME (Días)]]</f>
        <v>75.599999999999994</v>
      </c>
      <c r="X863" s="11" t="str">
        <f>IF(Tabla1[[#This Row],[ABC]]="C","A PEDIDO","STOCK")</f>
        <v>STOCK</v>
      </c>
      <c r="Y863" s="11">
        <f ca="1">IF(Tabla1[[#This Row],[ABC]]="C",0,ROUNDUP(VLOOKUP(Tabla1[[#This Row],[ABC]],$F$11:$J$12,MATCH(Y$15,$F$10:$J$10,0),0)*Tabla1[[#This Row],[VENTA POR DÍA]],0))</f>
        <v>119</v>
      </c>
      <c r="Z863" s="11">
        <f ca="1">IF(Tabla1[[#This Row],[ABC]]="C",0,ROUNDUP(VLOOKUP(Tabla1[[#This Row],[ABC]],$F$11:$J$12,MATCH(Z$15,$F$10:$J$10,0),0)*Tabla1[[#This Row],[VENTA POR DÍA]],0))</f>
        <v>287</v>
      </c>
    </row>
    <row r="864" spans="2:26" x14ac:dyDescent="0.2">
      <c r="B864" s="2">
        <v>348470</v>
      </c>
      <c r="C864" s="2" t="s">
        <v>322</v>
      </c>
      <c r="D864" s="2" t="s">
        <v>10</v>
      </c>
      <c r="E864" s="3" t="s">
        <v>6</v>
      </c>
      <c r="F864" s="16">
        <f t="shared" ca="1" si="110"/>
        <v>37</v>
      </c>
      <c r="G864" s="17">
        <f t="shared" ca="1" si="111"/>
        <v>19</v>
      </c>
      <c r="H864" s="36" t="str">
        <f>IFERROR(VLOOKUP(Tabla1[[#This Row],[COD PRODUCTO]],Tabla13[#All],9,0),"C")</f>
        <v>C</v>
      </c>
      <c r="I864" s="11">
        <f t="shared" ca="1" si="112"/>
        <v>63</v>
      </c>
      <c r="J864" s="11">
        <f t="shared" ca="1" si="112"/>
        <v>50</v>
      </c>
      <c r="K864" s="11">
        <f t="shared" ca="1" si="112"/>
        <v>420</v>
      </c>
      <c r="L864" s="11">
        <f t="shared" ca="1" si="112"/>
        <v>822</v>
      </c>
      <c r="M864" s="11">
        <f t="shared" ca="1" si="112"/>
        <v>551</v>
      </c>
      <c r="N864" s="11">
        <f t="shared" ca="1" si="112"/>
        <v>314</v>
      </c>
      <c r="O864" s="11">
        <f t="shared" ca="1" si="112"/>
        <v>-56</v>
      </c>
      <c r="P864" s="11">
        <f t="shared" ca="1" si="112"/>
        <v>-30</v>
      </c>
      <c r="Q864" s="11">
        <f t="shared" ca="1" si="112"/>
        <v>907</v>
      </c>
      <c r="R864" s="11">
        <f t="shared" ca="1" si="112"/>
        <v>326</v>
      </c>
      <c r="S864" s="11">
        <f t="shared" ca="1" si="112"/>
        <v>469</v>
      </c>
      <c r="T864" s="11">
        <f t="shared" ca="1" si="112"/>
        <v>814</v>
      </c>
      <c r="U864" s="11">
        <f ca="1">IF($B$9=1,AVERAGE(Tabla1[[#This Row],[OCT]:[DIC]]),IF($B$9=2,AVERAGE(Tabla1[[#This Row],[JUL]:[DIC]]),AVERAGE(Tabla1[[#This Row],[ENE]:[DIC]])))</f>
        <v>536.33333333333337</v>
      </c>
      <c r="V864" s="11">
        <f ca="1">+Tabla1[[#This Row],[PROMEDIO VENTA (UNDS)]]/30</f>
        <v>17.87777777777778</v>
      </c>
      <c r="W864" s="11">
        <f ca="1">+Tabla1[[#This Row],[VENTA POR DÍA]]*Tabla1[[#This Row],[LEAD TIME (Días)]]</f>
        <v>339.67777777777781</v>
      </c>
      <c r="X864" s="11" t="str">
        <f>IF(Tabla1[[#This Row],[ABC]]="C","A PEDIDO","STOCK")</f>
        <v>A PEDIDO</v>
      </c>
      <c r="Y864" s="11">
        <f>IF(Tabla1[[#This Row],[ABC]]="C",0,ROUNDUP(VLOOKUP(Tabla1[[#This Row],[ABC]],$F$11:$J$12,MATCH(Y$15,$F$10:$J$10,0),0)*Tabla1[[#This Row],[VENTA POR DÍA]],0))</f>
        <v>0</v>
      </c>
      <c r="Z864" s="11">
        <f>IF(Tabla1[[#This Row],[ABC]]="C",0,ROUNDUP(VLOOKUP(Tabla1[[#This Row],[ABC]],$F$11:$J$12,MATCH(Z$15,$F$10:$J$10,0),0)*Tabla1[[#This Row],[VENTA POR DÍA]],0))</f>
        <v>0</v>
      </c>
    </row>
    <row r="865" spans="2:26" x14ac:dyDescent="0.2">
      <c r="B865" s="2">
        <v>362701</v>
      </c>
      <c r="C865" s="2" t="s">
        <v>347</v>
      </c>
      <c r="D865" s="2" t="s">
        <v>10</v>
      </c>
      <c r="E865" s="3" t="s">
        <v>6</v>
      </c>
      <c r="F865" s="16">
        <f t="shared" ca="1" si="110"/>
        <v>17</v>
      </c>
      <c r="G865" s="17">
        <f t="shared" ca="1" si="111"/>
        <v>10</v>
      </c>
      <c r="H865" s="36" t="str">
        <f>IFERROR(VLOOKUP(Tabla1[[#This Row],[COD PRODUCTO]],Tabla13[#All],9,0),"C")</f>
        <v>A</v>
      </c>
      <c r="I865" s="11">
        <f t="shared" ca="1" si="112"/>
        <v>8</v>
      </c>
      <c r="J865" s="11">
        <f t="shared" ca="1" si="112"/>
        <v>-77</v>
      </c>
      <c r="K865" s="11">
        <f t="shared" ca="1" si="112"/>
        <v>470</v>
      </c>
      <c r="L865" s="11">
        <f t="shared" ca="1" si="112"/>
        <v>628</v>
      </c>
      <c r="M865" s="11">
        <f t="shared" ca="1" si="112"/>
        <v>396</v>
      </c>
      <c r="N865" s="11">
        <f t="shared" ca="1" si="112"/>
        <v>-47</v>
      </c>
      <c r="O865" s="11">
        <f t="shared" ca="1" si="112"/>
        <v>313</v>
      </c>
      <c r="P865" s="11">
        <f t="shared" ca="1" si="112"/>
        <v>912</v>
      </c>
      <c r="Q865" s="11">
        <f t="shared" ca="1" si="112"/>
        <v>37</v>
      </c>
      <c r="R865" s="11">
        <f t="shared" ca="1" si="112"/>
        <v>13</v>
      </c>
      <c r="S865" s="11">
        <f t="shared" ca="1" si="112"/>
        <v>320</v>
      </c>
      <c r="T865" s="11">
        <f t="shared" ca="1" si="112"/>
        <v>101</v>
      </c>
      <c r="U865" s="11">
        <f ca="1">IF($B$9=1,AVERAGE(Tabla1[[#This Row],[OCT]:[DIC]]),IF($B$9=2,AVERAGE(Tabla1[[#This Row],[JUL]:[DIC]]),AVERAGE(Tabla1[[#This Row],[ENE]:[DIC]])))</f>
        <v>144.66666666666666</v>
      </c>
      <c r="V865" s="11">
        <f ca="1">+Tabla1[[#This Row],[PROMEDIO VENTA (UNDS)]]/30</f>
        <v>4.822222222222222</v>
      </c>
      <c r="W865" s="11">
        <f ca="1">+Tabla1[[#This Row],[VENTA POR DÍA]]*Tabla1[[#This Row],[LEAD TIME (Días)]]</f>
        <v>48.222222222222221</v>
      </c>
      <c r="X865" s="11" t="str">
        <f>IF(Tabla1[[#This Row],[ABC]]="C","A PEDIDO","STOCK")</f>
        <v>STOCK</v>
      </c>
      <c r="Y865" s="11">
        <f ca="1">IF(Tabla1[[#This Row],[ABC]]="C",0,ROUNDUP(VLOOKUP(Tabla1[[#This Row],[ABC]],$F$11:$J$12,MATCH(Y$15,$F$10:$J$10,0),0)*Tabla1[[#This Row],[VENTA POR DÍA]],0))</f>
        <v>15</v>
      </c>
      <c r="Z865" s="11">
        <f ca="1">IF(Tabla1[[#This Row],[ABC]]="C",0,ROUNDUP(VLOOKUP(Tabla1[[#This Row],[ABC]],$F$11:$J$12,MATCH(Z$15,$F$10:$J$10,0),0)*Tabla1[[#This Row],[VENTA POR DÍA]],0))</f>
        <v>141</v>
      </c>
    </row>
    <row r="866" spans="2:26" x14ac:dyDescent="0.2">
      <c r="B866" s="2">
        <v>362736</v>
      </c>
      <c r="C866" s="2" t="s">
        <v>349</v>
      </c>
      <c r="D866" s="2" t="s">
        <v>10</v>
      </c>
      <c r="E866" s="3" t="s">
        <v>6</v>
      </c>
      <c r="F866" s="16">
        <f t="shared" ca="1" si="110"/>
        <v>15</v>
      </c>
      <c r="G866" s="17">
        <f t="shared" ca="1" si="111"/>
        <v>6</v>
      </c>
      <c r="H866" s="36" t="str">
        <f>IFERROR(VLOOKUP(Tabla1[[#This Row],[COD PRODUCTO]],Tabla13[#All],9,0),"C")</f>
        <v>B</v>
      </c>
      <c r="I866" s="11">
        <f t="shared" ref="I866:T875" ca="1" si="113">RANDBETWEEN(-100,1000)</f>
        <v>166</v>
      </c>
      <c r="J866" s="11">
        <f t="shared" ca="1" si="113"/>
        <v>419</v>
      </c>
      <c r="K866" s="11">
        <f t="shared" ca="1" si="113"/>
        <v>911</v>
      </c>
      <c r="L866" s="11">
        <f t="shared" ca="1" si="113"/>
        <v>894</v>
      </c>
      <c r="M866" s="11">
        <f t="shared" ca="1" si="113"/>
        <v>-80</v>
      </c>
      <c r="N866" s="11">
        <f t="shared" ca="1" si="113"/>
        <v>-62</v>
      </c>
      <c r="O866" s="11">
        <f t="shared" ca="1" si="113"/>
        <v>806</v>
      </c>
      <c r="P866" s="11">
        <f t="shared" ca="1" si="113"/>
        <v>337</v>
      </c>
      <c r="Q866" s="11">
        <f t="shared" ca="1" si="113"/>
        <v>85</v>
      </c>
      <c r="R866" s="11">
        <f t="shared" ca="1" si="113"/>
        <v>237</v>
      </c>
      <c r="S866" s="11">
        <f t="shared" ca="1" si="113"/>
        <v>396</v>
      </c>
      <c r="T866" s="11">
        <f t="shared" ca="1" si="113"/>
        <v>534</v>
      </c>
      <c r="U866" s="11">
        <f ca="1">IF($B$9=1,AVERAGE(Tabla1[[#This Row],[OCT]:[DIC]]),IF($B$9=2,AVERAGE(Tabla1[[#This Row],[JUL]:[DIC]]),AVERAGE(Tabla1[[#This Row],[ENE]:[DIC]])))</f>
        <v>389</v>
      </c>
      <c r="V866" s="11">
        <f ca="1">+Tabla1[[#This Row],[PROMEDIO VENTA (UNDS)]]/30</f>
        <v>12.966666666666667</v>
      </c>
      <c r="W866" s="11">
        <f ca="1">+Tabla1[[#This Row],[VENTA POR DÍA]]*Tabla1[[#This Row],[LEAD TIME (Días)]]</f>
        <v>77.8</v>
      </c>
      <c r="X866" s="11" t="str">
        <f>IF(Tabla1[[#This Row],[ABC]]="C","A PEDIDO","STOCK")</f>
        <v>STOCK</v>
      </c>
      <c r="Y866" s="11">
        <f ca="1">IF(Tabla1[[#This Row],[ABC]]="C",0,ROUNDUP(VLOOKUP(Tabla1[[#This Row],[ABC]],$F$11:$J$12,MATCH(Y$15,$F$10:$J$10,0),0)*Tabla1[[#This Row],[VENTA POR DÍA]],0))</f>
        <v>122</v>
      </c>
      <c r="Z866" s="11">
        <f ca="1">IF(Tabla1[[#This Row],[ABC]]="C",0,ROUNDUP(VLOOKUP(Tabla1[[#This Row],[ABC]],$F$11:$J$12,MATCH(Z$15,$F$10:$J$10,0),0)*Tabla1[[#This Row],[VENTA POR DÍA]],0))</f>
        <v>296</v>
      </c>
    </row>
    <row r="867" spans="2:26" x14ac:dyDescent="0.2">
      <c r="B867" s="2">
        <v>348846</v>
      </c>
      <c r="C867" s="2" t="s">
        <v>360</v>
      </c>
      <c r="D867" s="2" t="s">
        <v>10</v>
      </c>
      <c r="E867" s="3" t="s">
        <v>6</v>
      </c>
      <c r="F867" s="16">
        <f t="shared" ca="1" si="110"/>
        <v>8</v>
      </c>
      <c r="G867" s="17">
        <f t="shared" ca="1" si="111"/>
        <v>16</v>
      </c>
      <c r="H867" s="36" t="str">
        <f>IFERROR(VLOOKUP(Tabla1[[#This Row],[COD PRODUCTO]],Tabla13[#All],9,0),"C")</f>
        <v>C</v>
      </c>
      <c r="I867" s="11">
        <f t="shared" ca="1" si="113"/>
        <v>777</v>
      </c>
      <c r="J867" s="11">
        <f t="shared" ca="1" si="113"/>
        <v>965</v>
      </c>
      <c r="K867" s="11">
        <f t="shared" ca="1" si="113"/>
        <v>-19</v>
      </c>
      <c r="L867" s="11">
        <f t="shared" ca="1" si="113"/>
        <v>837</v>
      </c>
      <c r="M867" s="11">
        <f t="shared" ca="1" si="113"/>
        <v>458</v>
      </c>
      <c r="N867" s="11">
        <f t="shared" ca="1" si="113"/>
        <v>310</v>
      </c>
      <c r="O867" s="11">
        <f t="shared" ca="1" si="113"/>
        <v>820</v>
      </c>
      <c r="P867" s="11">
        <f t="shared" ca="1" si="113"/>
        <v>838</v>
      </c>
      <c r="Q867" s="11">
        <f t="shared" ca="1" si="113"/>
        <v>849</v>
      </c>
      <c r="R867" s="11">
        <f t="shared" ca="1" si="113"/>
        <v>957</v>
      </c>
      <c r="S867" s="11">
        <f t="shared" ca="1" si="113"/>
        <v>320</v>
      </c>
      <c r="T867" s="11">
        <f t="shared" ca="1" si="113"/>
        <v>-33</v>
      </c>
      <c r="U867" s="11">
        <f ca="1">IF($B$9=1,AVERAGE(Tabla1[[#This Row],[OCT]:[DIC]]),IF($B$9=2,AVERAGE(Tabla1[[#This Row],[JUL]:[DIC]]),AVERAGE(Tabla1[[#This Row],[ENE]:[DIC]])))</f>
        <v>414.66666666666669</v>
      </c>
      <c r="V867" s="11">
        <f ca="1">+Tabla1[[#This Row],[PROMEDIO VENTA (UNDS)]]/30</f>
        <v>13.822222222222223</v>
      </c>
      <c r="W867" s="11">
        <f ca="1">+Tabla1[[#This Row],[VENTA POR DÍA]]*Tabla1[[#This Row],[LEAD TIME (Días)]]</f>
        <v>221.15555555555557</v>
      </c>
      <c r="X867" s="11" t="str">
        <f>IF(Tabla1[[#This Row],[ABC]]="C","A PEDIDO","STOCK")</f>
        <v>A PEDIDO</v>
      </c>
      <c r="Y867" s="11">
        <f>IF(Tabla1[[#This Row],[ABC]]="C",0,ROUNDUP(VLOOKUP(Tabla1[[#This Row],[ABC]],$F$11:$J$12,MATCH(Y$15,$F$10:$J$10,0),0)*Tabla1[[#This Row],[VENTA POR DÍA]],0))</f>
        <v>0</v>
      </c>
      <c r="Z867" s="11">
        <f>IF(Tabla1[[#This Row],[ABC]]="C",0,ROUNDUP(VLOOKUP(Tabla1[[#This Row],[ABC]],$F$11:$J$12,MATCH(Z$15,$F$10:$J$10,0),0)*Tabla1[[#This Row],[VENTA POR DÍA]],0))</f>
        <v>0</v>
      </c>
    </row>
    <row r="868" spans="2:26" x14ac:dyDescent="0.2">
      <c r="B868" s="2">
        <v>347625</v>
      </c>
      <c r="C868" s="2" t="s">
        <v>134</v>
      </c>
      <c r="D868" s="2" t="s">
        <v>10</v>
      </c>
      <c r="E868" s="3" t="s">
        <v>6</v>
      </c>
      <c r="F868" s="16">
        <f t="shared" ca="1" si="110"/>
        <v>13</v>
      </c>
      <c r="G868" s="17">
        <f t="shared" ca="1" si="111"/>
        <v>21</v>
      </c>
      <c r="H868" s="36" t="str">
        <f>IFERROR(VLOOKUP(Tabla1[[#This Row],[COD PRODUCTO]],Tabla13[#All],9,0),"C")</f>
        <v>B</v>
      </c>
      <c r="I868" s="11">
        <f t="shared" ca="1" si="113"/>
        <v>667</v>
      </c>
      <c r="J868" s="11">
        <f t="shared" ca="1" si="113"/>
        <v>100</v>
      </c>
      <c r="K868" s="11">
        <f t="shared" ca="1" si="113"/>
        <v>58</v>
      </c>
      <c r="L868" s="11">
        <f t="shared" ca="1" si="113"/>
        <v>850</v>
      </c>
      <c r="M868" s="11">
        <f t="shared" ca="1" si="113"/>
        <v>11</v>
      </c>
      <c r="N868" s="11">
        <f t="shared" ca="1" si="113"/>
        <v>246</v>
      </c>
      <c r="O868" s="11">
        <f t="shared" ca="1" si="113"/>
        <v>991</v>
      </c>
      <c r="P868" s="11">
        <f t="shared" ca="1" si="113"/>
        <v>43</v>
      </c>
      <c r="Q868" s="11">
        <f t="shared" ca="1" si="113"/>
        <v>435</v>
      </c>
      <c r="R868" s="11">
        <f t="shared" ca="1" si="113"/>
        <v>220</v>
      </c>
      <c r="S868" s="11">
        <f t="shared" ca="1" si="113"/>
        <v>325</v>
      </c>
      <c r="T868" s="11">
        <f t="shared" ca="1" si="113"/>
        <v>5</v>
      </c>
      <c r="U868" s="11">
        <f ca="1">IF($B$9=1,AVERAGE(Tabla1[[#This Row],[OCT]:[DIC]]),IF($B$9=2,AVERAGE(Tabla1[[#This Row],[JUL]:[DIC]]),AVERAGE(Tabla1[[#This Row],[ENE]:[DIC]])))</f>
        <v>183.33333333333334</v>
      </c>
      <c r="V868" s="11">
        <f ca="1">+Tabla1[[#This Row],[PROMEDIO VENTA (UNDS)]]/30</f>
        <v>6.1111111111111116</v>
      </c>
      <c r="W868" s="11">
        <f ca="1">+Tabla1[[#This Row],[VENTA POR DÍA]]*Tabla1[[#This Row],[LEAD TIME (Días)]]</f>
        <v>128.33333333333334</v>
      </c>
      <c r="X868" s="11" t="str">
        <f>IF(Tabla1[[#This Row],[ABC]]="C","A PEDIDO","STOCK")</f>
        <v>STOCK</v>
      </c>
      <c r="Y868" s="11">
        <f ca="1">IF(Tabla1[[#This Row],[ABC]]="C",0,ROUNDUP(VLOOKUP(Tabla1[[#This Row],[ABC]],$F$11:$J$12,MATCH(Y$15,$F$10:$J$10,0),0)*Tabla1[[#This Row],[VENTA POR DÍA]],0))</f>
        <v>58</v>
      </c>
      <c r="Z868" s="11">
        <f ca="1">IF(Tabla1[[#This Row],[ABC]]="C",0,ROUNDUP(VLOOKUP(Tabla1[[#This Row],[ABC]],$F$11:$J$12,MATCH(Z$15,$F$10:$J$10,0),0)*Tabla1[[#This Row],[VENTA POR DÍA]],0))</f>
        <v>140</v>
      </c>
    </row>
    <row r="869" spans="2:26" x14ac:dyDescent="0.2">
      <c r="B869" s="2">
        <v>348795</v>
      </c>
      <c r="C869" s="2" t="s">
        <v>396</v>
      </c>
      <c r="D869" s="2" t="s">
        <v>10</v>
      </c>
      <c r="E869" s="3" t="s">
        <v>6</v>
      </c>
      <c r="F869" s="16">
        <f t="shared" ca="1" si="110"/>
        <v>22</v>
      </c>
      <c r="G869" s="17">
        <f t="shared" ca="1" si="111"/>
        <v>4</v>
      </c>
      <c r="H869" s="36" t="str">
        <f>IFERROR(VLOOKUP(Tabla1[[#This Row],[COD PRODUCTO]],Tabla13[#All],9,0),"C")</f>
        <v>B</v>
      </c>
      <c r="I869" s="11">
        <f t="shared" ca="1" si="113"/>
        <v>339</v>
      </c>
      <c r="J869" s="11">
        <f t="shared" ca="1" si="113"/>
        <v>-57</v>
      </c>
      <c r="K869" s="11">
        <f t="shared" ca="1" si="113"/>
        <v>394</v>
      </c>
      <c r="L869" s="11">
        <f t="shared" ca="1" si="113"/>
        <v>644</v>
      </c>
      <c r="M869" s="11">
        <f t="shared" ca="1" si="113"/>
        <v>922</v>
      </c>
      <c r="N869" s="11">
        <f t="shared" ca="1" si="113"/>
        <v>477</v>
      </c>
      <c r="O869" s="11">
        <f t="shared" ca="1" si="113"/>
        <v>816</v>
      </c>
      <c r="P869" s="11">
        <f t="shared" ca="1" si="113"/>
        <v>229</v>
      </c>
      <c r="Q869" s="11">
        <f t="shared" ca="1" si="113"/>
        <v>573</v>
      </c>
      <c r="R869" s="11">
        <f t="shared" ca="1" si="113"/>
        <v>705</v>
      </c>
      <c r="S869" s="11">
        <f t="shared" ca="1" si="113"/>
        <v>954</v>
      </c>
      <c r="T869" s="11">
        <f t="shared" ca="1" si="113"/>
        <v>873</v>
      </c>
      <c r="U869" s="11">
        <f ca="1">IF($B$9=1,AVERAGE(Tabla1[[#This Row],[OCT]:[DIC]]),IF($B$9=2,AVERAGE(Tabla1[[#This Row],[JUL]:[DIC]]),AVERAGE(Tabla1[[#This Row],[ENE]:[DIC]])))</f>
        <v>844</v>
      </c>
      <c r="V869" s="11">
        <f ca="1">+Tabla1[[#This Row],[PROMEDIO VENTA (UNDS)]]/30</f>
        <v>28.133333333333333</v>
      </c>
      <c r="W869" s="11">
        <f ca="1">+Tabla1[[#This Row],[VENTA POR DÍA]]*Tabla1[[#This Row],[LEAD TIME (Días)]]</f>
        <v>112.53333333333333</v>
      </c>
      <c r="X869" s="11" t="str">
        <f>IF(Tabla1[[#This Row],[ABC]]="C","A PEDIDO","STOCK")</f>
        <v>STOCK</v>
      </c>
      <c r="Y869" s="11">
        <f ca="1">IF(Tabla1[[#This Row],[ABC]]="C",0,ROUNDUP(VLOOKUP(Tabla1[[#This Row],[ABC]],$F$11:$J$12,MATCH(Y$15,$F$10:$J$10,0),0)*Tabla1[[#This Row],[VENTA POR DÍA]],0))</f>
        <v>264</v>
      </c>
      <c r="Z869" s="11">
        <f ca="1">IF(Tabla1[[#This Row],[ABC]]="C",0,ROUNDUP(VLOOKUP(Tabla1[[#This Row],[ABC]],$F$11:$J$12,MATCH(Z$15,$F$10:$J$10,0),0)*Tabla1[[#This Row],[VENTA POR DÍA]],0))</f>
        <v>641</v>
      </c>
    </row>
    <row r="870" spans="2:26" x14ac:dyDescent="0.2">
      <c r="B870" s="2">
        <v>348800</v>
      </c>
      <c r="C870" s="2" t="s">
        <v>399</v>
      </c>
      <c r="D870" s="2" t="s">
        <v>10</v>
      </c>
      <c r="E870" s="3" t="s">
        <v>6</v>
      </c>
      <c r="F870" s="16">
        <f t="shared" ca="1" si="110"/>
        <v>37</v>
      </c>
      <c r="G870" s="17">
        <f t="shared" ca="1" si="111"/>
        <v>3</v>
      </c>
      <c r="H870" s="36" t="str">
        <f>IFERROR(VLOOKUP(Tabla1[[#This Row],[COD PRODUCTO]],Tabla13[#All],9,0),"C")</f>
        <v>B</v>
      </c>
      <c r="I870" s="11">
        <f t="shared" ca="1" si="113"/>
        <v>-27</v>
      </c>
      <c r="J870" s="11">
        <f t="shared" ca="1" si="113"/>
        <v>8</v>
      </c>
      <c r="K870" s="11">
        <f t="shared" ca="1" si="113"/>
        <v>71</v>
      </c>
      <c r="L870" s="11">
        <f t="shared" ca="1" si="113"/>
        <v>483</v>
      </c>
      <c r="M870" s="11">
        <f t="shared" ca="1" si="113"/>
        <v>349</v>
      </c>
      <c r="N870" s="11">
        <f t="shared" ca="1" si="113"/>
        <v>864</v>
      </c>
      <c r="O870" s="11">
        <f t="shared" ca="1" si="113"/>
        <v>720</v>
      </c>
      <c r="P870" s="11">
        <f t="shared" ca="1" si="113"/>
        <v>-68</v>
      </c>
      <c r="Q870" s="11">
        <f t="shared" ca="1" si="113"/>
        <v>159</v>
      </c>
      <c r="R870" s="11">
        <f t="shared" ca="1" si="113"/>
        <v>59</v>
      </c>
      <c r="S870" s="11">
        <f t="shared" ca="1" si="113"/>
        <v>736</v>
      </c>
      <c r="T870" s="11">
        <f t="shared" ca="1" si="113"/>
        <v>89</v>
      </c>
      <c r="U870" s="11">
        <f ca="1">IF($B$9=1,AVERAGE(Tabla1[[#This Row],[OCT]:[DIC]]),IF($B$9=2,AVERAGE(Tabla1[[#This Row],[JUL]:[DIC]]),AVERAGE(Tabla1[[#This Row],[ENE]:[DIC]])))</f>
        <v>294.66666666666669</v>
      </c>
      <c r="V870" s="11">
        <f ca="1">+Tabla1[[#This Row],[PROMEDIO VENTA (UNDS)]]/30</f>
        <v>9.8222222222222229</v>
      </c>
      <c r="W870" s="11">
        <f ca="1">+Tabla1[[#This Row],[VENTA POR DÍA]]*Tabla1[[#This Row],[LEAD TIME (Días)]]</f>
        <v>29.466666666666669</v>
      </c>
      <c r="X870" s="11" t="str">
        <f>IF(Tabla1[[#This Row],[ABC]]="C","A PEDIDO","STOCK")</f>
        <v>STOCK</v>
      </c>
      <c r="Y870" s="11">
        <f ca="1">IF(Tabla1[[#This Row],[ABC]]="C",0,ROUNDUP(VLOOKUP(Tabla1[[#This Row],[ABC]],$F$11:$J$12,MATCH(Y$15,$F$10:$J$10,0),0)*Tabla1[[#This Row],[VENTA POR DÍA]],0))</f>
        <v>93</v>
      </c>
      <c r="Z870" s="11">
        <f ca="1">IF(Tabla1[[#This Row],[ABC]]="C",0,ROUNDUP(VLOOKUP(Tabla1[[#This Row],[ABC]],$F$11:$J$12,MATCH(Z$15,$F$10:$J$10,0),0)*Tabla1[[#This Row],[VENTA POR DÍA]],0))</f>
        <v>224</v>
      </c>
    </row>
    <row r="871" spans="2:26" x14ac:dyDescent="0.2">
      <c r="B871" s="2">
        <v>348454</v>
      </c>
      <c r="C871" s="2" t="s">
        <v>456</v>
      </c>
      <c r="D871" s="2" t="s">
        <v>10</v>
      </c>
      <c r="E871" s="3" t="s">
        <v>6</v>
      </c>
      <c r="F871" s="16">
        <f t="shared" ca="1" si="110"/>
        <v>44</v>
      </c>
      <c r="G871" s="17">
        <f t="shared" ca="1" si="111"/>
        <v>17</v>
      </c>
      <c r="H871" s="36" t="str">
        <f>IFERROR(VLOOKUP(Tabla1[[#This Row],[COD PRODUCTO]],Tabla13[#All],9,0),"C")</f>
        <v>C</v>
      </c>
      <c r="I871" s="11">
        <f t="shared" ca="1" si="113"/>
        <v>475</v>
      </c>
      <c r="J871" s="11">
        <f t="shared" ca="1" si="113"/>
        <v>730</v>
      </c>
      <c r="K871" s="11">
        <f t="shared" ca="1" si="113"/>
        <v>27</v>
      </c>
      <c r="L871" s="11">
        <f t="shared" ca="1" si="113"/>
        <v>936</v>
      </c>
      <c r="M871" s="11">
        <f t="shared" ca="1" si="113"/>
        <v>985</v>
      </c>
      <c r="N871" s="11">
        <f t="shared" ca="1" si="113"/>
        <v>130</v>
      </c>
      <c r="O871" s="11">
        <f t="shared" ca="1" si="113"/>
        <v>648</v>
      </c>
      <c r="P871" s="11">
        <f t="shared" ca="1" si="113"/>
        <v>557</v>
      </c>
      <c r="Q871" s="11">
        <f t="shared" ca="1" si="113"/>
        <v>-71</v>
      </c>
      <c r="R871" s="11">
        <f t="shared" ca="1" si="113"/>
        <v>856</v>
      </c>
      <c r="S871" s="11">
        <f t="shared" ca="1" si="113"/>
        <v>120</v>
      </c>
      <c r="T871" s="11">
        <f t="shared" ca="1" si="113"/>
        <v>194</v>
      </c>
      <c r="U871" s="11">
        <f ca="1">IF($B$9=1,AVERAGE(Tabla1[[#This Row],[OCT]:[DIC]]),IF($B$9=2,AVERAGE(Tabla1[[#This Row],[JUL]:[DIC]]),AVERAGE(Tabla1[[#This Row],[ENE]:[DIC]])))</f>
        <v>390</v>
      </c>
      <c r="V871" s="11">
        <f ca="1">+Tabla1[[#This Row],[PROMEDIO VENTA (UNDS)]]/30</f>
        <v>13</v>
      </c>
      <c r="W871" s="11">
        <f ca="1">+Tabla1[[#This Row],[VENTA POR DÍA]]*Tabla1[[#This Row],[LEAD TIME (Días)]]</f>
        <v>221</v>
      </c>
      <c r="X871" s="11" t="str">
        <f>IF(Tabla1[[#This Row],[ABC]]="C","A PEDIDO","STOCK")</f>
        <v>A PEDIDO</v>
      </c>
      <c r="Y871" s="11">
        <f>IF(Tabla1[[#This Row],[ABC]]="C",0,ROUNDUP(VLOOKUP(Tabla1[[#This Row],[ABC]],$F$11:$J$12,MATCH(Y$15,$F$10:$J$10,0),0)*Tabla1[[#This Row],[VENTA POR DÍA]],0))</f>
        <v>0</v>
      </c>
      <c r="Z871" s="11">
        <f>IF(Tabla1[[#This Row],[ABC]]="C",0,ROUNDUP(VLOOKUP(Tabla1[[#This Row],[ABC]],$F$11:$J$12,MATCH(Z$15,$F$10:$J$10,0),0)*Tabla1[[#This Row],[VENTA POR DÍA]],0))</f>
        <v>0</v>
      </c>
    </row>
    <row r="872" spans="2:26" x14ac:dyDescent="0.2">
      <c r="B872" s="2">
        <v>364196</v>
      </c>
      <c r="C872" s="2" t="s">
        <v>472</v>
      </c>
      <c r="D872" s="2" t="s">
        <v>10</v>
      </c>
      <c r="E872" s="3" t="s">
        <v>6</v>
      </c>
      <c r="F872" s="16">
        <f t="shared" ca="1" si="110"/>
        <v>39</v>
      </c>
      <c r="G872" s="17">
        <f t="shared" ca="1" si="111"/>
        <v>28</v>
      </c>
      <c r="H872" s="36" t="str">
        <f>IFERROR(VLOOKUP(Tabla1[[#This Row],[COD PRODUCTO]],Tabla13[#All],9,0),"C")</f>
        <v>C</v>
      </c>
      <c r="I872" s="11">
        <f t="shared" ca="1" si="113"/>
        <v>199</v>
      </c>
      <c r="J872" s="11">
        <f t="shared" ca="1" si="113"/>
        <v>426</v>
      </c>
      <c r="K872" s="11">
        <f t="shared" ca="1" si="113"/>
        <v>347</v>
      </c>
      <c r="L872" s="11">
        <f t="shared" ca="1" si="113"/>
        <v>-99</v>
      </c>
      <c r="M872" s="11">
        <f t="shared" ca="1" si="113"/>
        <v>493</v>
      </c>
      <c r="N872" s="11">
        <f t="shared" ca="1" si="113"/>
        <v>719</v>
      </c>
      <c r="O872" s="11">
        <f t="shared" ca="1" si="113"/>
        <v>462</v>
      </c>
      <c r="P872" s="11">
        <f t="shared" ca="1" si="113"/>
        <v>984</v>
      </c>
      <c r="Q872" s="11">
        <f t="shared" ca="1" si="113"/>
        <v>949</v>
      </c>
      <c r="R872" s="11">
        <f t="shared" ca="1" si="113"/>
        <v>156</v>
      </c>
      <c r="S872" s="11">
        <f t="shared" ca="1" si="113"/>
        <v>763</v>
      </c>
      <c r="T872" s="11">
        <f t="shared" ca="1" si="113"/>
        <v>613</v>
      </c>
      <c r="U872" s="11">
        <f ca="1">IF($B$9=1,AVERAGE(Tabla1[[#This Row],[OCT]:[DIC]]),IF($B$9=2,AVERAGE(Tabla1[[#This Row],[JUL]:[DIC]]),AVERAGE(Tabla1[[#This Row],[ENE]:[DIC]])))</f>
        <v>510.66666666666669</v>
      </c>
      <c r="V872" s="11">
        <f ca="1">+Tabla1[[#This Row],[PROMEDIO VENTA (UNDS)]]/30</f>
        <v>17.022222222222222</v>
      </c>
      <c r="W872" s="11">
        <f ca="1">+Tabla1[[#This Row],[VENTA POR DÍA]]*Tabla1[[#This Row],[LEAD TIME (Días)]]</f>
        <v>476.62222222222221</v>
      </c>
      <c r="X872" s="11" t="str">
        <f>IF(Tabla1[[#This Row],[ABC]]="C","A PEDIDO","STOCK")</f>
        <v>A PEDIDO</v>
      </c>
      <c r="Y872" s="11">
        <f>IF(Tabla1[[#This Row],[ABC]]="C",0,ROUNDUP(VLOOKUP(Tabla1[[#This Row],[ABC]],$F$11:$J$12,MATCH(Y$15,$F$10:$J$10,0),0)*Tabla1[[#This Row],[VENTA POR DÍA]],0))</f>
        <v>0</v>
      </c>
      <c r="Z872" s="11">
        <f>IF(Tabla1[[#This Row],[ABC]]="C",0,ROUNDUP(VLOOKUP(Tabla1[[#This Row],[ABC]],$F$11:$J$12,MATCH(Z$15,$F$10:$J$10,0),0)*Tabla1[[#This Row],[VENTA POR DÍA]],0))</f>
        <v>0</v>
      </c>
    </row>
    <row r="873" spans="2:26" x14ac:dyDescent="0.2">
      <c r="B873" s="2">
        <v>362737</v>
      </c>
      <c r="C873" s="2" t="s">
        <v>477</v>
      </c>
      <c r="D873" s="2" t="s">
        <v>10</v>
      </c>
      <c r="E873" s="3" t="s">
        <v>6</v>
      </c>
      <c r="F873" s="16">
        <f t="shared" ca="1" si="110"/>
        <v>29</v>
      </c>
      <c r="G873" s="17">
        <f t="shared" ca="1" si="111"/>
        <v>20</v>
      </c>
      <c r="H873" s="36" t="str">
        <f>IFERROR(VLOOKUP(Tabla1[[#This Row],[COD PRODUCTO]],Tabla13[#All],9,0),"C")</f>
        <v>C</v>
      </c>
      <c r="I873" s="11">
        <f t="shared" ca="1" si="113"/>
        <v>995</v>
      </c>
      <c r="J873" s="11">
        <f t="shared" ca="1" si="113"/>
        <v>-86</v>
      </c>
      <c r="K873" s="11">
        <f t="shared" ca="1" si="113"/>
        <v>57</v>
      </c>
      <c r="L873" s="11">
        <f t="shared" ca="1" si="113"/>
        <v>354</v>
      </c>
      <c r="M873" s="11">
        <f t="shared" ca="1" si="113"/>
        <v>461</v>
      </c>
      <c r="N873" s="11">
        <f t="shared" ca="1" si="113"/>
        <v>381</v>
      </c>
      <c r="O873" s="11">
        <f t="shared" ca="1" si="113"/>
        <v>455</v>
      </c>
      <c r="P873" s="11">
        <f t="shared" ca="1" si="113"/>
        <v>841</v>
      </c>
      <c r="Q873" s="11">
        <f t="shared" ca="1" si="113"/>
        <v>407</v>
      </c>
      <c r="R873" s="11">
        <f t="shared" ca="1" si="113"/>
        <v>134</v>
      </c>
      <c r="S873" s="11">
        <f t="shared" ca="1" si="113"/>
        <v>757</v>
      </c>
      <c r="T873" s="11">
        <f t="shared" ca="1" si="113"/>
        <v>302</v>
      </c>
      <c r="U873" s="11">
        <f ca="1">IF($B$9=1,AVERAGE(Tabla1[[#This Row],[OCT]:[DIC]]),IF($B$9=2,AVERAGE(Tabla1[[#This Row],[JUL]:[DIC]]),AVERAGE(Tabla1[[#This Row],[ENE]:[DIC]])))</f>
        <v>397.66666666666669</v>
      </c>
      <c r="V873" s="11">
        <f ca="1">+Tabla1[[#This Row],[PROMEDIO VENTA (UNDS)]]/30</f>
        <v>13.255555555555556</v>
      </c>
      <c r="W873" s="11">
        <f ca="1">+Tabla1[[#This Row],[VENTA POR DÍA]]*Tabla1[[#This Row],[LEAD TIME (Días)]]</f>
        <v>265.11111111111114</v>
      </c>
      <c r="X873" s="11" t="str">
        <f>IF(Tabla1[[#This Row],[ABC]]="C","A PEDIDO","STOCK")</f>
        <v>A PEDIDO</v>
      </c>
      <c r="Y873" s="11">
        <f>IF(Tabla1[[#This Row],[ABC]]="C",0,ROUNDUP(VLOOKUP(Tabla1[[#This Row],[ABC]],$F$11:$J$12,MATCH(Y$15,$F$10:$J$10,0),0)*Tabla1[[#This Row],[VENTA POR DÍA]],0))</f>
        <v>0</v>
      </c>
      <c r="Z873" s="11">
        <f>IF(Tabla1[[#This Row],[ABC]]="C",0,ROUNDUP(VLOOKUP(Tabla1[[#This Row],[ABC]],$F$11:$J$12,MATCH(Z$15,$F$10:$J$10,0),0)*Tabla1[[#This Row],[VENTA POR DÍA]],0))</f>
        <v>0</v>
      </c>
    </row>
    <row r="874" spans="2:26" x14ac:dyDescent="0.2">
      <c r="B874" s="2">
        <v>348081</v>
      </c>
      <c r="C874" s="2" t="s">
        <v>518</v>
      </c>
      <c r="D874" s="2" t="s">
        <v>10</v>
      </c>
      <c r="E874" s="3" t="s">
        <v>6</v>
      </c>
      <c r="F874" s="16">
        <f t="shared" ca="1" si="110"/>
        <v>7</v>
      </c>
      <c r="G874" s="17">
        <f t="shared" ca="1" si="111"/>
        <v>13</v>
      </c>
      <c r="H874" s="36" t="str">
        <f>IFERROR(VLOOKUP(Tabla1[[#This Row],[COD PRODUCTO]],Tabla13[#All],9,0),"C")</f>
        <v>B</v>
      </c>
      <c r="I874" s="11">
        <f t="shared" ca="1" si="113"/>
        <v>221</v>
      </c>
      <c r="J874" s="11">
        <f t="shared" ca="1" si="113"/>
        <v>368</v>
      </c>
      <c r="K874" s="11">
        <f t="shared" ca="1" si="113"/>
        <v>553</v>
      </c>
      <c r="L874" s="11">
        <f t="shared" ca="1" si="113"/>
        <v>819</v>
      </c>
      <c r="M874" s="11">
        <f t="shared" ca="1" si="113"/>
        <v>768</v>
      </c>
      <c r="N874" s="11">
        <f t="shared" ca="1" si="113"/>
        <v>478</v>
      </c>
      <c r="O874" s="11">
        <f t="shared" ca="1" si="113"/>
        <v>415</v>
      </c>
      <c r="P874" s="11">
        <f t="shared" ca="1" si="113"/>
        <v>265</v>
      </c>
      <c r="Q874" s="11">
        <f t="shared" ca="1" si="113"/>
        <v>723</v>
      </c>
      <c r="R874" s="11">
        <f t="shared" ca="1" si="113"/>
        <v>-84</v>
      </c>
      <c r="S874" s="11">
        <f t="shared" ca="1" si="113"/>
        <v>173</v>
      </c>
      <c r="T874" s="11">
        <f t="shared" ca="1" si="113"/>
        <v>863</v>
      </c>
      <c r="U874" s="11">
        <f ca="1">IF($B$9=1,AVERAGE(Tabla1[[#This Row],[OCT]:[DIC]]),IF($B$9=2,AVERAGE(Tabla1[[#This Row],[JUL]:[DIC]]),AVERAGE(Tabla1[[#This Row],[ENE]:[DIC]])))</f>
        <v>317.33333333333331</v>
      </c>
      <c r="V874" s="11">
        <f ca="1">+Tabla1[[#This Row],[PROMEDIO VENTA (UNDS)]]/30</f>
        <v>10.577777777777778</v>
      </c>
      <c r="W874" s="11">
        <f ca="1">+Tabla1[[#This Row],[VENTA POR DÍA]]*Tabla1[[#This Row],[LEAD TIME (Días)]]</f>
        <v>137.51111111111112</v>
      </c>
      <c r="X874" s="11" t="str">
        <f>IF(Tabla1[[#This Row],[ABC]]="C","A PEDIDO","STOCK")</f>
        <v>STOCK</v>
      </c>
      <c r="Y874" s="11">
        <f ca="1">IF(Tabla1[[#This Row],[ABC]]="C",0,ROUNDUP(VLOOKUP(Tabla1[[#This Row],[ABC]],$F$11:$J$12,MATCH(Y$15,$F$10:$J$10,0),0)*Tabla1[[#This Row],[VENTA POR DÍA]],0))</f>
        <v>100</v>
      </c>
      <c r="Z874" s="11">
        <f ca="1">IF(Tabla1[[#This Row],[ABC]]="C",0,ROUNDUP(VLOOKUP(Tabla1[[#This Row],[ABC]],$F$11:$J$12,MATCH(Z$15,$F$10:$J$10,0),0)*Tabla1[[#This Row],[VENTA POR DÍA]],0))</f>
        <v>241</v>
      </c>
    </row>
    <row r="875" spans="2:26" x14ac:dyDescent="0.2">
      <c r="B875" s="2">
        <v>348027</v>
      </c>
      <c r="C875" s="2" t="s">
        <v>520</v>
      </c>
      <c r="D875" s="2" t="s">
        <v>10</v>
      </c>
      <c r="E875" s="3" t="s">
        <v>6</v>
      </c>
      <c r="F875" s="16">
        <f t="shared" ca="1" si="110"/>
        <v>12</v>
      </c>
      <c r="G875" s="17">
        <f t="shared" ca="1" si="111"/>
        <v>5</v>
      </c>
      <c r="H875" s="36" t="str">
        <f>IFERROR(VLOOKUP(Tabla1[[#This Row],[COD PRODUCTO]],Tabla13[#All],9,0),"C")</f>
        <v>B</v>
      </c>
      <c r="I875" s="11">
        <f t="shared" ca="1" si="113"/>
        <v>728</v>
      </c>
      <c r="J875" s="11">
        <f t="shared" ca="1" si="113"/>
        <v>243</v>
      </c>
      <c r="K875" s="11">
        <f t="shared" ca="1" si="113"/>
        <v>30</v>
      </c>
      <c r="L875" s="11">
        <f t="shared" ca="1" si="113"/>
        <v>231</v>
      </c>
      <c r="M875" s="11">
        <f t="shared" ca="1" si="113"/>
        <v>681</v>
      </c>
      <c r="N875" s="11">
        <f t="shared" ca="1" si="113"/>
        <v>279</v>
      </c>
      <c r="O875" s="11">
        <f t="shared" ca="1" si="113"/>
        <v>618</v>
      </c>
      <c r="P875" s="11">
        <f t="shared" ca="1" si="113"/>
        <v>652</v>
      </c>
      <c r="Q875" s="11">
        <f t="shared" ca="1" si="113"/>
        <v>-55</v>
      </c>
      <c r="R875" s="11">
        <f t="shared" ca="1" si="113"/>
        <v>619</v>
      </c>
      <c r="S875" s="11">
        <f t="shared" ca="1" si="113"/>
        <v>183</v>
      </c>
      <c r="T875" s="11">
        <f t="shared" ca="1" si="113"/>
        <v>842</v>
      </c>
      <c r="U875" s="11">
        <f ca="1">IF($B$9=1,AVERAGE(Tabla1[[#This Row],[OCT]:[DIC]]),IF($B$9=2,AVERAGE(Tabla1[[#This Row],[JUL]:[DIC]]),AVERAGE(Tabla1[[#This Row],[ENE]:[DIC]])))</f>
        <v>548</v>
      </c>
      <c r="V875" s="11">
        <f ca="1">+Tabla1[[#This Row],[PROMEDIO VENTA (UNDS)]]/30</f>
        <v>18.266666666666666</v>
      </c>
      <c r="W875" s="11">
        <f ca="1">+Tabla1[[#This Row],[VENTA POR DÍA]]*Tabla1[[#This Row],[LEAD TIME (Días)]]</f>
        <v>91.333333333333329</v>
      </c>
      <c r="X875" s="11" t="str">
        <f>IF(Tabla1[[#This Row],[ABC]]="C","A PEDIDO","STOCK")</f>
        <v>STOCK</v>
      </c>
      <c r="Y875" s="11">
        <f ca="1">IF(Tabla1[[#This Row],[ABC]]="C",0,ROUNDUP(VLOOKUP(Tabla1[[#This Row],[ABC]],$F$11:$J$12,MATCH(Y$15,$F$10:$J$10,0),0)*Tabla1[[#This Row],[VENTA POR DÍA]],0))</f>
        <v>172</v>
      </c>
      <c r="Z875" s="11">
        <f ca="1">IF(Tabla1[[#This Row],[ABC]]="C",0,ROUNDUP(VLOOKUP(Tabla1[[#This Row],[ABC]],$F$11:$J$12,MATCH(Z$15,$F$10:$J$10,0),0)*Tabla1[[#This Row],[VENTA POR DÍA]],0))</f>
        <v>417</v>
      </c>
    </row>
    <row r="876" spans="2:26" x14ac:dyDescent="0.2">
      <c r="B876" s="2">
        <v>348443</v>
      </c>
      <c r="C876" s="2" t="s">
        <v>549</v>
      </c>
      <c r="D876" s="2" t="s">
        <v>10</v>
      </c>
      <c r="E876" s="3" t="s">
        <v>6</v>
      </c>
      <c r="F876" s="16">
        <f t="shared" ca="1" si="110"/>
        <v>31</v>
      </c>
      <c r="G876" s="17">
        <f t="shared" ca="1" si="111"/>
        <v>9</v>
      </c>
      <c r="H876" s="36" t="str">
        <f>IFERROR(VLOOKUP(Tabla1[[#This Row],[COD PRODUCTO]],Tabla13[#All],9,0),"C")</f>
        <v>B</v>
      </c>
      <c r="I876" s="11">
        <f t="shared" ref="I876:T885" ca="1" si="114">RANDBETWEEN(-100,1000)</f>
        <v>389</v>
      </c>
      <c r="J876" s="11">
        <f t="shared" ca="1" si="114"/>
        <v>383</v>
      </c>
      <c r="K876" s="11">
        <f t="shared" ca="1" si="114"/>
        <v>420</v>
      </c>
      <c r="L876" s="11">
        <f t="shared" ca="1" si="114"/>
        <v>956</v>
      </c>
      <c r="M876" s="11">
        <f t="shared" ca="1" si="114"/>
        <v>80</v>
      </c>
      <c r="N876" s="11">
        <f t="shared" ca="1" si="114"/>
        <v>530</v>
      </c>
      <c r="O876" s="11">
        <f t="shared" ca="1" si="114"/>
        <v>464</v>
      </c>
      <c r="P876" s="11">
        <f t="shared" ca="1" si="114"/>
        <v>956</v>
      </c>
      <c r="Q876" s="11">
        <f t="shared" ca="1" si="114"/>
        <v>933</v>
      </c>
      <c r="R876" s="11">
        <f t="shared" ca="1" si="114"/>
        <v>966</v>
      </c>
      <c r="S876" s="11">
        <f t="shared" ca="1" si="114"/>
        <v>765</v>
      </c>
      <c r="T876" s="11">
        <f t="shared" ca="1" si="114"/>
        <v>709</v>
      </c>
      <c r="U876" s="11">
        <f ca="1">IF($B$9=1,AVERAGE(Tabla1[[#This Row],[OCT]:[DIC]]),IF($B$9=2,AVERAGE(Tabla1[[#This Row],[JUL]:[DIC]]),AVERAGE(Tabla1[[#This Row],[ENE]:[DIC]])))</f>
        <v>813.33333333333337</v>
      </c>
      <c r="V876" s="11">
        <f ca="1">+Tabla1[[#This Row],[PROMEDIO VENTA (UNDS)]]/30</f>
        <v>27.111111111111111</v>
      </c>
      <c r="W876" s="11">
        <f ca="1">+Tabla1[[#This Row],[VENTA POR DÍA]]*Tabla1[[#This Row],[LEAD TIME (Días)]]</f>
        <v>244</v>
      </c>
      <c r="X876" s="11" t="str">
        <f>IF(Tabla1[[#This Row],[ABC]]="C","A PEDIDO","STOCK")</f>
        <v>STOCK</v>
      </c>
      <c r="Y876" s="11">
        <f ca="1">IF(Tabla1[[#This Row],[ABC]]="C",0,ROUNDUP(VLOOKUP(Tabla1[[#This Row],[ABC]],$F$11:$J$12,MATCH(Y$15,$F$10:$J$10,0),0)*Tabla1[[#This Row],[VENTA POR DÍA]],0))</f>
        <v>255</v>
      </c>
      <c r="Z876" s="11">
        <f ca="1">IF(Tabla1[[#This Row],[ABC]]="C",0,ROUNDUP(VLOOKUP(Tabla1[[#This Row],[ABC]],$F$11:$J$12,MATCH(Z$15,$F$10:$J$10,0),0)*Tabla1[[#This Row],[VENTA POR DÍA]],0))</f>
        <v>618</v>
      </c>
    </row>
    <row r="877" spans="2:26" x14ac:dyDescent="0.2">
      <c r="B877" s="2">
        <v>348234</v>
      </c>
      <c r="C877" s="2" t="s">
        <v>555</v>
      </c>
      <c r="D877" s="2" t="s">
        <v>10</v>
      </c>
      <c r="E877" s="3" t="s">
        <v>6</v>
      </c>
      <c r="F877" s="16">
        <f t="shared" ca="1" si="110"/>
        <v>12</v>
      </c>
      <c r="G877" s="17">
        <f t="shared" ca="1" si="111"/>
        <v>5</v>
      </c>
      <c r="H877" s="36" t="str">
        <f>IFERROR(VLOOKUP(Tabla1[[#This Row],[COD PRODUCTO]],Tabla13[#All],9,0),"C")</f>
        <v>A</v>
      </c>
      <c r="I877" s="11">
        <f t="shared" ca="1" si="114"/>
        <v>171</v>
      </c>
      <c r="J877" s="11">
        <f t="shared" ca="1" si="114"/>
        <v>166</v>
      </c>
      <c r="K877" s="11">
        <f t="shared" ca="1" si="114"/>
        <v>403</v>
      </c>
      <c r="L877" s="11">
        <f t="shared" ca="1" si="114"/>
        <v>-60</v>
      </c>
      <c r="M877" s="11">
        <f t="shared" ca="1" si="114"/>
        <v>-69</v>
      </c>
      <c r="N877" s="11">
        <f t="shared" ca="1" si="114"/>
        <v>713</v>
      </c>
      <c r="O877" s="11">
        <f t="shared" ca="1" si="114"/>
        <v>510</v>
      </c>
      <c r="P877" s="11">
        <f t="shared" ca="1" si="114"/>
        <v>551</v>
      </c>
      <c r="Q877" s="11">
        <f t="shared" ca="1" si="114"/>
        <v>294</v>
      </c>
      <c r="R877" s="11">
        <f t="shared" ca="1" si="114"/>
        <v>288</v>
      </c>
      <c r="S877" s="11">
        <f t="shared" ca="1" si="114"/>
        <v>543</v>
      </c>
      <c r="T877" s="11">
        <f t="shared" ca="1" si="114"/>
        <v>-59</v>
      </c>
      <c r="U877" s="11">
        <f ca="1">IF($B$9=1,AVERAGE(Tabla1[[#This Row],[OCT]:[DIC]]),IF($B$9=2,AVERAGE(Tabla1[[#This Row],[JUL]:[DIC]]),AVERAGE(Tabla1[[#This Row],[ENE]:[DIC]])))</f>
        <v>257.33333333333331</v>
      </c>
      <c r="V877" s="11">
        <f ca="1">+Tabla1[[#This Row],[PROMEDIO VENTA (UNDS)]]/30</f>
        <v>8.5777777777777775</v>
      </c>
      <c r="W877" s="11">
        <f ca="1">+Tabla1[[#This Row],[VENTA POR DÍA]]*Tabla1[[#This Row],[LEAD TIME (Días)]]</f>
        <v>42.888888888888886</v>
      </c>
      <c r="X877" s="11" t="str">
        <f>IF(Tabla1[[#This Row],[ABC]]="C","A PEDIDO","STOCK")</f>
        <v>STOCK</v>
      </c>
      <c r="Y877" s="11">
        <f ca="1">IF(Tabla1[[#This Row],[ABC]]="C",0,ROUNDUP(VLOOKUP(Tabla1[[#This Row],[ABC]],$F$11:$J$12,MATCH(Y$15,$F$10:$J$10,0),0)*Tabla1[[#This Row],[VENTA POR DÍA]],0))</f>
        <v>26</v>
      </c>
      <c r="Z877" s="11">
        <f ca="1">IF(Tabla1[[#This Row],[ABC]]="C",0,ROUNDUP(VLOOKUP(Tabla1[[#This Row],[ABC]],$F$11:$J$12,MATCH(Z$15,$F$10:$J$10,0),0)*Tabla1[[#This Row],[VENTA POR DÍA]],0))</f>
        <v>251</v>
      </c>
    </row>
    <row r="878" spans="2:26" x14ac:dyDescent="0.2">
      <c r="B878" s="2">
        <v>348231</v>
      </c>
      <c r="C878" s="2" t="s">
        <v>556</v>
      </c>
      <c r="D878" s="2" t="s">
        <v>10</v>
      </c>
      <c r="E878" s="3" t="s">
        <v>6</v>
      </c>
      <c r="F878" s="16">
        <f t="shared" ca="1" si="110"/>
        <v>50</v>
      </c>
      <c r="G878" s="17">
        <f t="shared" ca="1" si="111"/>
        <v>21</v>
      </c>
      <c r="H878" s="36" t="str">
        <f>IFERROR(VLOOKUP(Tabla1[[#This Row],[COD PRODUCTO]],Tabla13[#All],9,0),"C")</f>
        <v>C</v>
      </c>
      <c r="I878" s="11">
        <f t="shared" ca="1" si="114"/>
        <v>457</v>
      </c>
      <c r="J878" s="11">
        <f t="shared" ca="1" si="114"/>
        <v>155</v>
      </c>
      <c r="K878" s="11">
        <f t="shared" ca="1" si="114"/>
        <v>768</v>
      </c>
      <c r="L878" s="11">
        <f t="shared" ca="1" si="114"/>
        <v>227</v>
      </c>
      <c r="M878" s="11">
        <f t="shared" ca="1" si="114"/>
        <v>-82</v>
      </c>
      <c r="N878" s="11">
        <f t="shared" ca="1" si="114"/>
        <v>281</v>
      </c>
      <c r="O878" s="11">
        <f t="shared" ca="1" si="114"/>
        <v>454</v>
      </c>
      <c r="P878" s="11">
        <f t="shared" ca="1" si="114"/>
        <v>440</v>
      </c>
      <c r="Q878" s="11">
        <f t="shared" ca="1" si="114"/>
        <v>17</v>
      </c>
      <c r="R878" s="11">
        <f t="shared" ca="1" si="114"/>
        <v>752</v>
      </c>
      <c r="S878" s="11">
        <f t="shared" ca="1" si="114"/>
        <v>901</v>
      </c>
      <c r="T878" s="11">
        <f t="shared" ca="1" si="114"/>
        <v>210</v>
      </c>
      <c r="U878" s="11">
        <f ca="1">IF($B$9=1,AVERAGE(Tabla1[[#This Row],[OCT]:[DIC]]),IF($B$9=2,AVERAGE(Tabla1[[#This Row],[JUL]:[DIC]]),AVERAGE(Tabla1[[#This Row],[ENE]:[DIC]])))</f>
        <v>621</v>
      </c>
      <c r="V878" s="11">
        <f ca="1">+Tabla1[[#This Row],[PROMEDIO VENTA (UNDS)]]/30</f>
        <v>20.7</v>
      </c>
      <c r="W878" s="11">
        <f ca="1">+Tabla1[[#This Row],[VENTA POR DÍA]]*Tabla1[[#This Row],[LEAD TIME (Días)]]</f>
        <v>434.7</v>
      </c>
      <c r="X878" s="11" t="str">
        <f>IF(Tabla1[[#This Row],[ABC]]="C","A PEDIDO","STOCK")</f>
        <v>A PEDIDO</v>
      </c>
      <c r="Y878" s="11">
        <f>IF(Tabla1[[#This Row],[ABC]]="C",0,ROUNDUP(VLOOKUP(Tabla1[[#This Row],[ABC]],$F$11:$J$12,MATCH(Y$15,$F$10:$J$10,0),0)*Tabla1[[#This Row],[VENTA POR DÍA]],0))</f>
        <v>0</v>
      </c>
      <c r="Z878" s="11">
        <f>IF(Tabla1[[#This Row],[ABC]]="C",0,ROUNDUP(VLOOKUP(Tabla1[[#This Row],[ABC]],$F$11:$J$12,MATCH(Z$15,$F$10:$J$10,0),0)*Tabla1[[#This Row],[VENTA POR DÍA]],0))</f>
        <v>0</v>
      </c>
    </row>
    <row r="879" spans="2:26" x14ac:dyDescent="0.2">
      <c r="B879" s="2">
        <v>348219</v>
      </c>
      <c r="C879" s="2" t="s">
        <v>563</v>
      </c>
      <c r="D879" s="2" t="s">
        <v>10</v>
      </c>
      <c r="E879" s="3" t="s">
        <v>6</v>
      </c>
      <c r="F879" s="16">
        <f t="shared" ca="1" si="110"/>
        <v>36</v>
      </c>
      <c r="G879" s="17">
        <f t="shared" ca="1" si="111"/>
        <v>9</v>
      </c>
      <c r="H879" s="36" t="str">
        <f>IFERROR(VLOOKUP(Tabla1[[#This Row],[COD PRODUCTO]],Tabla13[#All],9,0),"C")</f>
        <v>C</v>
      </c>
      <c r="I879" s="11">
        <f t="shared" ca="1" si="114"/>
        <v>664</v>
      </c>
      <c r="J879" s="11">
        <f t="shared" ca="1" si="114"/>
        <v>804</v>
      </c>
      <c r="K879" s="11">
        <f t="shared" ca="1" si="114"/>
        <v>897</v>
      </c>
      <c r="L879" s="11">
        <f t="shared" ca="1" si="114"/>
        <v>269</v>
      </c>
      <c r="M879" s="11">
        <f t="shared" ca="1" si="114"/>
        <v>468</v>
      </c>
      <c r="N879" s="11">
        <f t="shared" ca="1" si="114"/>
        <v>471</v>
      </c>
      <c r="O879" s="11">
        <f t="shared" ca="1" si="114"/>
        <v>464</v>
      </c>
      <c r="P879" s="11">
        <f t="shared" ca="1" si="114"/>
        <v>-93</v>
      </c>
      <c r="Q879" s="11">
        <f t="shared" ca="1" si="114"/>
        <v>681</v>
      </c>
      <c r="R879" s="11">
        <f t="shared" ca="1" si="114"/>
        <v>354</v>
      </c>
      <c r="S879" s="11">
        <f t="shared" ca="1" si="114"/>
        <v>-61</v>
      </c>
      <c r="T879" s="11">
        <f t="shared" ca="1" si="114"/>
        <v>286</v>
      </c>
      <c r="U879" s="11">
        <f ca="1">IF($B$9=1,AVERAGE(Tabla1[[#This Row],[OCT]:[DIC]]),IF($B$9=2,AVERAGE(Tabla1[[#This Row],[JUL]:[DIC]]),AVERAGE(Tabla1[[#This Row],[ENE]:[DIC]])))</f>
        <v>193</v>
      </c>
      <c r="V879" s="11">
        <f ca="1">+Tabla1[[#This Row],[PROMEDIO VENTA (UNDS)]]/30</f>
        <v>6.4333333333333336</v>
      </c>
      <c r="W879" s="11">
        <f ca="1">+Tabla1[[#This Row],[VENTA POR DÍA]]*Tabla1[[#This Row],[LEAD TIME (Días)]]</f>
        <v>57.900000000000006</v>
      </c>
      <c r="X879" s="11" t="str">
        <f>IF(Tabla1[[#This Row],[ABC]]="C","A PEDIDO","STOCK")</f>
        <v>A PEDIDO</v>
      </c>
      <c r="Y879" s="11">
        <f>IF(Tabla1[[#This Row],[ABC]]="C",0,ROUNDUP(VLOOKUP(Tabla1[[#This Row],[ABC]],$F$11:$J$12,MATCH(Y$15,$F$10:$J$10,0),0)*Tabla1[[#This Row],[VENTA POR DÍA]],0))</f>
        <v>0</v>
      </c>
      <c r="Z879" s="11">
        <f>IF(Tabla1[[#This Row],[ABC]]="C",0,ROUNDUP(VLOOKUP(Tabla1[[#This Row],[ABC]],$F$11:$J$12,MATCH(Z$15,$F$10:$J$10,0),0)*Tabla1[[#This Row],[VENTA POR DÍA]],0))</f>
        <v>0</v>
      </c>
    </row>
    <row r="880" spans="2:26" x14ac:dyDescent="0.2">
      <c r="B880" s="2">
        <v>362584</v>
      </c>
      <c r="C880" s="2" t="s">
        <v>564</v>
      </c>
      <c r="D880" s="2" t="s">
        <v>10</v>
      </c>
      <c r="E880" s="3" t="s">
        <v>6</v>
      </c>
      <c r="F880" s="16">
        <f t="shared" ca="1" si="110"/>
        <v>23</v>
      </c>
      <c r="G880" s="17">
        <f t="shared" ca="1" si="111"/>
        <v>11</v>
      </c>
      <c r="H880" s="36" t="str">
        <f>IFERROR(VLOOKUP(Tabla1[[#This Row],[COD PRODUCTO]],Tabla13[#All],9,0),"C")</f>
        <v>A</v>
      </c>
      <c r="I880" s="11">
        <f t="shared" ca="1" si="114"/>
        <v>681</v>
      </c>
      <c r="J880" s="11">
        <f t="shared" ca="1" si="114"/>
        <v>318</v>
      </c>
      <c r="K880" s="11">
        <f t="shared" ca="1" si="114"/>
        <v>189</v>
      </c>
      <c r="L880" s="11">
        <f t="shared" ca="1" si="114"/>
        <v>518</v>
      </c>
      <c r="M880" s="11">
        <f t="shared" ca="1" si="114"/>
        <v>544</v>
      </c>
      <c r="N880" s="11">
        <f t="shared" ca="1" si="114"/>
        <v>708</v>
      </c>
      <c r="O880" s="11">
        <f t="shared" ca="1" si="114"/>
        <v>339</v>
      </c>
      <c r="P880" s="11">
        <f t="shared" ca="1" si="114"/>
        <v>-36</v>
      </c>
      <c r="Q880" s="11">
        <f t="shared" ca="1" si="114"/>
        <v>200</v>
      </c>
      <c r="R880" s="11">
        <f t="shared" ca="1" si="114"/>
        <v>266</v>
      </c>
      <c r="S880" s="11">
        <f t="shared" ca="1" si="114"/>
        <v>31</v>
      </c>
      <c r="T880" s="11">
        <f t="shared" ca="1" si="114"/>
        <v>401</v>
      </c>
      <c r="U880" s="11">
        <f ca="1">IF($B$9=1,AVERAGE(Tabla1[[#This Row],[OCT]:[DIC]]),IF($B$9=2,AVERAGE(Tabla1[[#This Row],[JUL]:[DIC]]),AVERAGE(Tabla1[[#This Row],[ENE]:[DIC]])))</f>
        <v>232.66666666666666</v>
      </c>
      <c r="V880" s="11">
        <f ca="1">+Tabla1[[#This Row],[PROMEDIO VENTA (UNDS)]]/30</f>
        <v>7.7555555555555555</v>
      </c>
      <c r="W880" s="11">
        <f ca="1">+Tabla1[[#This Row],[VENTA POR DÍA]]*Tabla1[[#This Row],[LEAD TIME (Días)]]</f>
        <v>85.311111111111117</v>
      </c>
      <c r="X880" s="11" t="str">
        <f>IF(Tabla1[[#This Row],[ABC]]="C","A PEDIDO","STOCK")</f>
        <v>STOCK</v>
      </c>
      <c r="Y880" s="11">
        <f ca="1">IF(Tabla1[[#This Row],[ABC]]="C",0,ROUNDUP(VLOOKUP(Tabla1[[#This Row],[ABC]],$F$11:$J$12,MATCH(Y$15,$F$10:$J$10,0),0)*Tabla1[[#This Row],[VENTA POR DÍA]],0))</f>
        <v>24</v>
      </c>
      <c r="Z880" s="11">
        <f ca="1">IF(Tabla1[[#This Row],[ABC]]="C",0,ROUNDUP(VLOOKUP(Tabla1[[#This Row],[ABC]],$F$11:$J$12,MATCH(Z$15,$F$10:$J$10,0),0)*Tabla1[[#This Row],[VENTA POR DÍA]],0))</f>
        <v>227</v>
      </c>
    </row>
    <row r="881" spans="2:26" x14ac:dyDescent="0.2">
      <c r="B881" s="2">
        <v>348458</v>
      </c>
      <c r="C881" s="2" t="s">
        <v>596</v>
      </c>
      <c r="D881" s="2" t="s">
        <v>10</v>
      </c>
      <c r="E881" s="3" t="s">
        <v>6</v>
      </c>
      <c r="F881" s="16">
        <f t="shared" ca="1" si="110"/>
        <v>5</v>
      </c>
      <c r="G881" s="17">
        <f t="shared" ca="1" si="111"/>
        <v>12</v>
      </c>
      <c r="H881" s="36" t="str">
        <f>IFERROR(VLOOKUP(Tabla1[[#This Row],[COD PRODUCTO]],Tabla13[#All],9,0),"C")</f>
        <v>A</v>
      </c>
      <c r="I881" s="11">
        <f t="shared" ca="1" si="114"/>
        <v>-78</v>
      </c>
      <c r="J881" s="11">
        <f t="shared" ca="1" si="114"/>
        <v>911</v>
      </c>
      <c r="K881" s="11">
        <f t="shared" ca="1" si="114"/>
        <v>82</v>
      </c>
      <c r="L881" s="11">
        <f t="shared" ca="1" si="114"/>
        <v>102</v>
      </c>
      <c r="M881" s="11">
        <f t="shared" ca="1" si="114"/>
        <v>170</v>
      </c>
      <c r="N881" s="11">
        <f t="shared" ca="1" si="114"/>
        <v>50</v>
      </c>
      <c r="O881" s="11">
        <f t="shared" ca="1" si="114"/>
        <v>803</v>
      </c>
      <c r="P881" s="11">
        <f t="shared" ca="1" si="114"/>
        <v>237</v>
      </c>
      <c r="Q881" s="11">
        <f t="shared" ca="1" si="114"/>
        <v>352</v>
      </c>
      <c r="R881" s="11">
        <f t="shared" ca="1" si="114"/>
        <v>518</v>
      </c>
      <c r="S881" s="11">
        <f t="shared" ca="1" si="114"/>
        <v>949</v>
      </c>
      <c r="T881" s="11">
        <f t="shared" ca="1" si="114"/>
        <v>672</v>
      </c>
      <c r="U881" s="11">
        <f ca="1">IF($B$9=1,AVERAGE(Tabla1[[#This Row],[OCT]:[DIC]]),IF($B$9=2,AVERAGE(Tabla1[[#This Row],[JUL]:[DIC]]),AVERAGE(Tabla1[[#This Row],[ENE]:[DIC]])))</f>
        <v>713</v>
      </c>
      <c r="V881" s="11">
        <f ca="1">+Tabla1[[#This Row],[PROMEDIO VENTA (UNDS)]]/30</f>
        <v>23.766666666666666</v>
      </c>
      <c r="W881" s="11">
        <f ca="1">+Tabla1[[#This Row],[VENTA POR DÍA]]*Tabla1[[#This Row],[LEAD TIME (Días)]]</f>
        <v>285.2</v>
      </c>
      <c r="X881" s="11" t="str">
        <f>IF(Tabla1[[#This Row],[ABC]]="C","A PEDIDO","STOCK")</f>
        <v>STOCK</v>
      </c>
      <c r="Y881" s="11">
        <f ca="1">IF(Tabla1[[#This Row],[ABC]]="C",0,ROUNDUP(VLOOKUP(Tabla1[[#This Row],[ABC]],$F$11:$J$12,MATCH(Y$15,$F$10:$J$10,0),0)*Tabla1[[#This Row],[VENTA POR DÍA]],0))</f>
        <v>71</v>
      </c>
      <c r="Z881" s="11">
        <f ca="1">IF(Tabla1[[#This Row],[ABC]]="C",0,ROUNDUP(VLOOKUP(Tabla1[[#This Row],[ABC]],$F$11:$J$12,MATCH(Z$15,$F$10:$J$10,0),0)*Tabla1[[#This Row],[VENTA POR DÍA]],0))</f>
        <v>694</v>
      </c>
    </row>
    <row r="882" spans="2:26" x14ac:dyDescent="0.2">
      <c r="B882" s="2">
        <v>348444</v>
      </c>
      <c r="C882" s="2" t="s">
        <v>256</v>
      </c>
      <c r="D882" s="2" t="s">
        <v>10</v>
      </c>
      <c r="E882" s="3" t="s">
        <v>6</v>
      </c>
      <c r="F882" s="16">
        <f t="shared" ca="1" si="110"/>
        <v>35</v>
      </c>
      <c r="G882" s="17">
        <f t="shared" ca="1" si="111"/>
        <v>14</v>
      </c>
      <c r="H882" s="36" t="str">
        <f>IFERROR(VLOOKUP(Tabla1[[#This Row],[COD PRODUCTO]],Tabla13[#All],9,0),"C")</f>
        <v>C</v>
      </c>
      <c r="I882" s="11">
        <f t="shared" ca="1" si="114"/>
        <v>580</v>
      </c>
      <c r="J882" s="11">
        <f t="shared" ca="1" si="114"/>
        <v>57</v>
      </c>
      <c r="K882" s="11">
        <f t="shared" ca="1" si="114"/>
        <v>620</v>
      </c>
      <c r="L882" s="11">
        <f t="shared" ca="1" si="114"/>
        <v>-19</v>
      </c>
      <c r="M882" s="11">
        <f t="shared" ca="1" si="114"/>
        <v>534</v>
      </c>
      <c r="N882" s="11">
        <f t="shared" ca="1" si="114"/>
        <v>326</v>
      </c>
      <c r="O882" s="11">
        <f t="shared" ca="1" si="114"/>
        <v>219</v>
      </c>
      <c r="P882" s="11">
        <f t="shared" ca="1" si="114"/>
        <v>154</v>
      </c>
      <c r="Q882" s="11">
        <f t="shared" ca="1" si="114"/>
        <v>79</v>
      </c>
      <c r="R882" s="11">
        <f t="shared" ca="1" si="114"/>
        <v>275</v>
      </c>
      <c r="S882" s="11">
        <f t="shared" ca="1" si="114"/>
        <v>847</v>
      </c>
      <c r="T882" s="11">
        <f t="shared" ca="1" si="114"/>
        <v>53</v>
      </c>
      <c r="U882" s="11">
        <f ca="1">IF($B$9=1,AVERAGE(Tabla1[[#This Row],[OCT]:[DIC]]),IF($B$9=2,AVERAGE(Tabla1[[#This Row],[JUL]:[DIC]]),AVERAGE(Tabla1[[#This Row],[ENE]:[DIC]])))</f>
        <v>391.66666666666669</v>
      </c>
      <c r="V882" s="11">
        <f ca="1">+Tabla1[[#This Row],[PROMEDIO VENTA (UNDS)]]/30</f>
        <v>13.055555555555555</v>
      </c>
      <c r="W882" s="11">
        <f ca="1">+Tabla1[[#This Row],[VENTA POR DÍA]]*Tabla1[[#This Row],[LEAD TIME (Días)]]</f>
        <v>182.77777777777777</v>
      </c>
      <c r="X882" s="11" t="str">
        <f>IF(Tabla1[[#This Row],[ABC]]="C","A PEDIDO","STOCK")</f>
        <v>A PEDIDO</v>
      </c>
      <c r="Y882" s="11">
        <f>IF(Tabla1[[#This Row],[ABC]]="C",0,ROUNDUP(VLOOKUP(Tabla1[[#This Row],[ABC]],$F$11:$J$12,MATCH(Y$15,$F$10:$J$10,0),0)*Tabla1[[#This Row],[VENTA POR DÍA]],0))</f>
        <v>0</v>
      </c>
      <c r="Z882" s="11">
        <f>IF(Tabla1[[#This Row],[ABC]]="C",0,ROUNDUP(VLOOKUP(Tabla1[[#This Row],[ABC]],$F$11:$J$12,MATCH(Z$15,$F$10:$J$10,0),0)*Tabla1[[#This Row],[VENTA POR DÍA]],0))</f>
        <v>0</v>
      </c>
    </row>
    <row r="883" spans="2:26" x14ac:dyDescent="0.2">
      <c r="B883" s="2">
        <v>348227</v>
      </c>
      <c r="C883" s="2" t="s">
        <v>94</v>
      </c>
      <c r="D883" s="2" t="s">
        <v>10</v>
      </c>
      <c r="E883" s="3" t="s">
        <v>6</v>
      </c>
      <c r="F883" s="16">
        <f t="shared" ca="1" si="110"/>
        <v>43</v>
      </c>
      <c r="G883" s="17">
        <f t="shared" ca="1" si="111"/>
        <v>8</v>
      </c>
      <c r="H883" s="36" t="str">
        <f>IFERROR(VLOOKUP(Tabla1[[#This Row],[COD PRODUCTO]],Tabla13[#All],9,0),"C")</f>
        <v>C</v>
      </c>
      <c r="I883" s="11">
        <f t="shared" ca="1" si="114"/>
        <v>853</v>
      </c>
      <c r="J883" s="11">
        <f t="shared" ca="1" si="114"/>
        <v>212</v>
      </c>
      <c r="K883" s="11">
        <f t="shared" ca="1" si="114"/>
        <v>799</v>
      </c>
      <c r="L883" s="11">
        <f t="shared" ca="1" si="114"/>
        <v>-2</v>
      </c>
      <c r="M883" s="11">
        <f t="shared" ca="1" si="114"/>
        <v>489</v>
      </c>
      <c r="N883" s="11">
        <f t="shared" ca="1" si="114"/>
        <v>598</v>
      </c>
      <c r="O883" s="11">
        <f t="shared" ca="1" si="114"/>
        <v>827</v>
      </c>
      <c r="P883" s="11">
        <f t="shared" ca="1" si="114"/>
        <v>400</v>
      </c>
      <c r="Q883" s="11">
        <f t="shared" ca="1" si="114"/>
        <v>1000</v>
      </c>
      <c r="R883" s="11">
        <f t="shared" ca="1" si="114"/>
        <v>114</v>
      </c>
      <c r="S883" s="11">
        <f t="shared" ca="1" si="114"/>
        <v>256</v>
      </c>
      <c r="T883" s="11">
        <f t="shared" ca="1" si="114"/>
        <v>483</v>
      </c>
      <c r="U883" s="11">
        <f ca="1">IF($B$9=1,AVERAGE(Tabla1[[#This Row],[OCT]:[DIC]]),IF($B$9=2,AVERAGE(Tabla1[[#This Row],[JUL]:[DIC]]),AVERAGE(Tabla1[[#This Row],[ENE]:[DIC]])))</f>
        <v>284.33333333333331</v>
      </c>
      <c r="V883" s="11">
        <f ca="1">+Tabla1[[#This Row],[PROMEDIO VENTA (UNDS)]]/30</f>
        <v>9.4777777777777779</v>
      </c>
      <c r="W883" s="11">
        <f ca="1">+Tabla1[[#This Row],[VENTA POR DÍA]]*Tabla1[[#This Row],[LEAD TIME (Días)]]</f>
        <v>75.822222222222223</v>
      </c>
      <c r="X883" s="11" t="str">
        <f>IF(Tabla1[[#This Row],[ABC]]="C","A PEDIDO","STOCK")</f>
        <v>A PEDIDO</v>
      </c>
      <c r="Y883" s="11">
        <f>IF(Tabla1[[#This Row],[ABC]]="C",0,ROUNDUP(VLOOKUP(Tabla1[[#This Row],[ABC]],$F$11:$J$12,MATCH(Y$15,$F$10:$J$10,0),0)*Tabla1[[#This Row],[VENTA POR DÍA]],0))</f>
        <v>0</v>
      </c>
      <c r="Z883" s="11">
        <f>IF(Tabla1[[#This Row],[ABC]]="C",0,ROUNDUP(VLOOKUP(Tabla1[[#This Row],[ABC]],$F$11:$J$12,MATCH(Z$15,$F$10:$J$10,0),0)*Tabla1[[#This Row],[VENTA POR DÍA]],0))</f>
        <v>0</v>
      </c>
    </row>
    <row r="884" spans="2:26" x14ac:dyDescent="0.2">
      <c r="B884" s="2">
        <v>347622</v>
      </c>
      <c r="C884" s="2" t="s">
        <v>609</v>
      </c>
      <c r="D884" s="2" t="s">
        <v>10</v>
      </c>
      <c r="E884" s="3" t="s">
        <v>6</v>
      </c>
      <c r="F884" s="16">
        <f t="shared" ca="1" si="110"/>
        <v>17</v>
      </c>
      <c r="G884" s="17">
        <f t="shared" ca="1" si="111"/>
        <v>26</v>
      </c>
      <c r="H884" s="36" t="str">
        <f>IFERROR(VLOOKUP(Tabla1[[#This Row],[COD PRODUCTO]],Tabla13[#All],9,0),"C")</f>
        <v>A</v>
      </c>
      <c r="I884" s="11">
        <f t="shared" ca="1" si="114"/>
        <v>168</v>
      </c>
      <c r="J884" s="11">
        <f t="shared" ca="1" si="114"/>
        <v>316</v>
      </c>
      <c r="K884" s="11">
        <f t="shared" ca="1" si="114"/>
        <v>269</v>
      </c>
      <c r="L884" s="11">
        <f t="shared" ca="1" si="114"/>
        <v>824</v>
      </c>
      <c r="M884" s="11">
        <f t="shared" ca="1" si="114"/>
        <v>-22</v>
      </c>
      <c r="N884" s="11">
        <f t="shared" ca="1" si="114"/>
        <v>343</v>
      </c>
      <c r="O884" s="11">
        <f t="shared" ca="1" si="114"/>
        <v>455</v>
      </c>
      <c r="P884" s="11">
        <f t="shared" ca="1" si="114"/>
        <v>587</v>
      </c>
      <c r="Q884" s="11">
        <f t="shared" ca="1" si="114"/>
        <v>924</v>
      </c>
      <c r="R884" s="11">
        <f t="shared" ca="1" si="114"/>
        <v>773</v>
      </c>
      <c r="S884" s="11">
        <f t="shared" ca="1" si="114"/>
        <v>736</v>
      </c>
      <c r="T884" s="11">
        <f t="shared" ca="1" si="114"/>
        <v>700</v>
      </c>
      <c r="U884" s="11">
        <f ca="1">IF($B$9=1,AVERAGE(Tabla1[[#This Row],[OCT]:[DIC]]),IF($B$9=2,AVERAGE(Tabla1[[#This Row],[JUL]:[DIC]]),AVERAGE(Tabla1[[#This Row],[ENE]:[DIC]])))</f>
        <v>736.33333333333337</v>
      </c>
      <c r="V884" s="11">
        <f ca="1">+Tabla1[[#This Row],[PROMEDIO VENTA (UNDS)]]/30</f>
        <v>24.544444444444444</v>
      </c>
      <c r="W884" s="11">
        <f ca="1">+Tabla1[[#This Row],[VENTA POR DÍA]]*Tabla1[[#This Row],[LEAD TIME (Días)]]</f>
        <v>638.15555555555557</v>
      </c>
      <c r="X884" s="11" t="str">
        <f>IF(Tabla1[[#This Row],[ABC]]="C","A PEDIDO","STOCK")</f>
        <v>STOCK</v>
      </c>
      <c r="Y884" s="11">
        <f ca="1">IF(Tabla1[[#This Row],[ABC]]="C",0,ROUNDUP(VLOOKUP(Tabla1[[#This Row],[ABC]],$F$11:$J$12,MATCH(Y$15,$F$10:$J$10,0),0)*Tabla1[[#This Row],[VENTA POR DÍA]],0))</f>
        <v>73</v>
      </c>
      <c r="Z884" s="11">
        <f ca="1">IF(Tabla1[[#This Row],[ABC]]="C",0,ROUNDUP(VLOOKUP(Tabla1[[#This Row],[ABC]],$F$11:$J$12,MATCH(Z$15,$F$10:$J$10,0),0)*Tabla1[[#This Row],[VENTA POR DÍA]],0))</f>
        <v>717</v>
      </c>
    </row>
    <row r="885" spans="2:26" x14ac:dyDescent="0.2">
      <c r="B885" s="2">
        <v>348651</v>
      </c>
      <c r="C885" s="2" t="s">
        <v>611</v>
      </c>
      <c r="D885" s="2" t="s">
        <v>10</v>
      </c>
      <c r="E885" s="3" t="s">
        <v>6</v>
      </c>
      <c r="F885" s="16">
        <f t="shared" ca="1" si="110"/>
        <v>16</v>
      </c>
      <c r="G885" s="17">
        <f t="shared" ca="1" si="111"/>
        <v>19</v>
      </c>
      <c r="H885" s="36" t="str">
        <f>IFERROR(VLOOKUP(Tabla1[[#This Row],[COD PRODUCTO]],Tabla13[#All],9,0),"C")</f>
        <v>A</v>
      </c>
      <c r="I885" s="11">
        <f t="shared" ca="1" si="114"/>
        <v>319</v>
      </c>
      <c r="J885" s="11">
        <f t="shared" ca="1" si="114"/>
        <v>0</v>
      </c>
      <c r="K885" s="11">
        <f t="shared" ca="1" si="114"/>
        <v>286</v>
      </c>
      <c r="L885" s="11">
        <f t="shared" ca="1" si="114"/>
        <v>232</v>
      </c>
      <c r="M885" s="11">
        <f t="shared" ca="1" si="114"/>
        <v>28</v>
      </c>
      <c r="N885" s="11">
        <f t="shared" ca="1" si="114"/>
        <v>668</v>
      </c>
      <c r="O885" s="11">
        <f t="shared" ca="1" si="114"/>
        <v>849</v>
      </c>
      <c r="P885" s="11">
        <f t="shared" ca="1" si="114"/>
        <v>337</v>
      </c>
      <c r="Q885" s="11">
        <f t="shared" ca="1" si="114"/>
        <v>339</v>
      </c>
      <c r="R885" s="11">
        <f t="shared" ca="1" si="114"/>
        <v>1000</v>
      </c>
      <c r="S885" s="11">
        <f t="shared" ca="1" si="114"/>
        <v>205</v>
      </c>
      <c r="T885" s="11">
        <f t="shared" ca="1" si="114"/>
        <v>947</v>
      </c>
      <c r="U885" s="11">
        <f ca="1">IF($B$9=1,AVERAGE(Tabla1[[#This Row],[OCT]:[DIC]]),IF($B$9=2,AVERAGE(Tabla1[[#This Row],[JUL]:[DIC]]),AVERAGE(Tabla1[[#This Row],[ENE]:[DIC]])))</f>
        <v>717.33333333333337</v>
      </c>
      <c r="V885" s="11">
        <f ca="1">+Tabla1[[#This Row],[PROMEDIO VENTA (UNDS)]]/30</f>
        <v>23.911111111111111</v>
      </c>
      <c r="W885" s="11">
        <f ca="1">+Tabla1[[#This Row],[VENTA POR DÍA]]*Tabla1[[#This Row],[LEAD TIME (Días)]]</f>
        <v>454.31111111111113</v>
      </c>
      <c r="X885" s="11" t="str">
        <f>IF(Tabla1[[#This Row],[ABC]]="C","A PEDIDO","STOCK")</f>
        <v>STOCK</v>
      </c>
      <c r="Y885" s="11">
        <f ca="1">IF(Tabla1[[#This Row],[ABC]]="C",0,ROUNDUP(VLOOKUP(Tabla1[[#This Row],[ABC]],$F$11:$J$12,MATCH(Y$15,$F$10:$J$10,0),0)*Tabla1[[#This Row],[VENTA POR DÍA]],0))</f>
        <v>72</v>
      </c>
      <c r="Z885" s="11">
        <f ca="1">IF(Tabla1[[#This Row],[ABC]]="C",0,ROUNDUP(VLOOKUP(Tabla1[[#This Row],[ABC]],$F$11:$J$12,MATCH(Z$15,$F$10:$J$10,0),0)*Tabla1[[#This Row],[VENTA POR DÍA]],0))</f>
        <v>698</v>
      </c>
    </row>
    <row r="886" spans="2:26" x14ac:dyDescent="0.2">
      <c r="B886" s="2">
        <v>348441</v>
      </c>
      <c r="C886" s="2" t="s">
        <v>617</v>
      </c>
      <c r="D886" s="2" t="s">
        <v>10</v>
      </c>
      <c r="E886" s="3" t="s">
        <v>6</v>
      </c>
      <c r="F886" s="16">
        <f t="shared" ca="1" si="110"/>
        <v>21</v>
      </c>
      <c r="G886" s="17">
        <f t="shared" ca="1" si="111"/>
        <v>4</v>
      </c>
      <c r="H886" s="36" t="str">
        <f>IFERROR(VLOOKUP(Tabla1[[#This Row],[COD PRODUCTO]],Tabla13[#All],9,0),"C")</f>
        <v>B</v>
      </c>
      <c r="I886" s="11">
        <f t="shared" ref="I886:T895" ca="1" si="115">RANDBETWEEN(-100,1000)</f>
        <v>-100</v>
      </c>
      <c r="J886" s="11">
        <f t="shared" ca="1" si="115"/>
        <v>-67</v>
      </c>
      <c r="K886" s="11">
        <f t="shared" ca="1" si="115"/>
        <v>486</v>
      </c>
      <c r="L886" s="11">
        <f t="shared" ca="1" si="115"/>
        <v>714</v>
      </c>
      <c r="M886" s="11">
        <f t="shared" ca="1" si="115"/>
        <v>32</v>
      </c>
      <c r="N886" s="11">
        <f t="shared" ca="1" si="115"/>
        <v>779</v>
      </c>
      <c r="O886" s="11">
        <f t="shared" ca="1" si="115"/>
        <v>870</v>
      </c>
      <c r="P886" s="11">
        <f t="shared" ca="1" si="115"/>
        <v>668</v>
      </c>
      <c r="Q886" s="11">
        <f t="shared" ca="1" si="115"/>
        <v>460</v>
      </c>
      <c r="R886" s="11">
        <f t="shared" ca="1" si="115"/>
        <v>68</v>
      </c>
      <c r="S886" s="11">
        <f t="shared" ca="1" si="115"/>
        <v>-74</v>
      </c>
      <c r="T886" s="11">
        <f t="shared" ca="1" si="115"/>
        <v>96</v>
      </c>
      <c r="U886" s="11">
        <f ca="1">IF($B$9=1,AVERAGE(Tabla1[[#This Row],[OCT]:[DIC]]),IF($B$9=2,AVERAGE(Tabla1[[#This Row],[JUL]:[DIC]]),AVERAGE(Tabla1[[#This Row],[ENE]:[DIC]])))</f>
        <v>30</v>
      </c>
      <c r="V886" s="11">
        <f ca="1">+Tabla1[[#This Row],[PROMEDIO VENTA (UNDS)]]/30</f>
        <v>1</v>
      </c>
      <c r="W886" s="11">
        <f ca="1">+Tabla1[[#This Row],[VENTA POR DÍA]]*Tabla1[[#This Row],[LEAD TIME (Días)]]</f>
        <v>4</v>
      </c>
      <c r="X886" s="11" t="str">
        <f>IF(Tabla1[[#This Row],[ABC]]="C","A PEDIDO","STOCK")</f>
        <v>STOCK</v>
      </c>
      <c r="Y886" s="11">
        <f ca="1">IF(Tabla1[[#This Row],[ABC]]="C",0,ROUNDUP(VLOOKUP(Tabla1[[#This Row],[ABC]],$F$11:$J$12,MATCH(Y$15,$F$10:$J$10,0),0)*Tabla1[[#This Row],[VENTA POR DÍA]],0))</f>
        <v>10</v>
      </c>
      <c r="Z886" s="11">
        <f ca="1">IF(Tabla1[[#This Row],[ABC]]="C",0,ROUNDUP(VLOOKUP(Tabla1[[#This Row],[ABC]],$F$11:$J$12,MATCH(Z$15,$F$10:$J$10,0),0)*Tabla1[[#This Row],[VENTA POR DÍA]],0))</f>
        <v>23</v>
      </c>
    </row>
    <row r="887" spans="2:26" x14ac:dyDescent="0.2">
      <c r="B887" s="2">
        <v>362585</v>
      </c>
      <c r="C887" s="2" t="s">
        <v>627</v>
      </c>
      <c r="D887" s="2" t="s">
        <v>10</v>
      </c>
      <c r="E887" s="3" t="s">
        <v>6</v>
      </c>
      <c r="F887" s="16">
        <f t="shared" ca="1" si="110"/>
        <v>50</v>
      </c>
      <c r="G887" s="17">
        <f t="shared" ca="1" si="111"/>
        <v>13</v>
      </c>
      <c r="H887" s="36" t="str">
        <f>IFERROR(VLOOKUP(Tabla1[[#This Row],[COD PRODUCTO]],Tabla13[#All],9,0),"C")</f>
        <v>B</v>
      </c>
      <c r="I887" s="11">
        <f t="shared" ca="1" si="115"/>
        <v>433</v>
      </c>
      <c r="J887" s="11">
        <f t="shared" ca="1" si="115"/>
        <v>514</v>
      </c>
      <c r="K887" s="11">
        <f t="shared" ca="1" si="115"/>
        <v>637</v>
      </c>
      <c r="L887" s="11">
        <f t="shared" ca="1" si="115"/>
        <v>989</v>
      </c>
      <c r="M887" s="11">
        <f t="shared" ca="1" si="115"/>
        <v>835</v>
      </c>
      <c r="N887" s="11">
        <f t="shared" ca="1" si="115"/>
        <v>329</v>
      </c>
      <c r="O887" s="11">
        <f t="shared" ca="1" si="115"/>
        <v>510</v>
      </c>
      <c r="P887" s="11">
        <f t="shared" ca="1" si="115"/>
        <v>357</v>
      </c>
      <c r="Q887" s="11">
        <f t="shared" ca="1" si="115"/>
        <v>-28</v>
      </c>
      <c r="R887" s="11">
        <f t="shared" ca="1" si="115"/>
        <v>181</v>
      </c>
      <c r="S887" s="11">
        <f t="shared" ca="1" si="115"/>
        <v>721</v>
      </c>
      <c r="T887" s="11">
        <f t="shared" ca="1" si="115"/>
        <v>330</v>
      </c>
      <c r="U887" s="11">
        <f ca="1">IF($B$9=1,AVERAGE(Tabla1[[#This Row],[OCT]:[DIC]]),IF($B$9=2,AVERAGE(Tabla1[[#This Row],[JUL]:[DIC]]),AVERAGE(Tabla1[[#This Row],[ENE]:[DIC]])))</f>
        <v>410.66666666666669</v>
      </c>
      <c r="V887" s="11">
        <f ca="1">+Tabla1[[#This Row],[PROMEDIO VENTA (UNDS)]]/30</f>
        <v>13.68888888888889</v>
      </c>
      <c r="W887" s="11">
        <f ca="1">+Tabla1[[#This Row],[VENTA POR DÍA]]*Tabla1[[#This Row],[LEAD TIME (Días)]]</f>
        <v>177.95555555555558</v>
      </c>
      <c r="X887" s="11" t="str">
        <f>IF(Tabla1[[#This Row],[ABC]]="C","A PEDIDO","STOCK")</f>
        <v>STOCK</v>
      </c>
      <c r="Y887" s="11">
        <f ca="1">IF(Tabla1[[#This Row],[ABC]]="C",0,ROUNDUP(VLOOKUP(Tabla1[[#This Row],[ABC]],$F$11:$J$12,MATCH(Y$15,$F$10:$J$10,0),0)*Tabla1[[#This Row],[VENTA POR DÍA]],0))</f>
        <v>129</v>
      </c>
      <c r="Z887" s="11">
        <f ca="1">IF(Tabla1[[#This Row],[ABC]]="C",0,ROUNDUP(VLOOKUP(Tabla1[[#This Row],[ABC]],$F$11:$J$12,MATCH(Z$15,$F$10:$J$10,0),0)*Tabla1[[#This Row],[VENTA POR DÍA]],0))</f>
        <v>312</v>
      </c>
    </row>
    <row r="888" spans="2:26" x14ac:dyDescent="0.2">
      <c r="B888" s="2">
        <v>348442</v>
      </c>
      <c r="C888" s="2" t="s">
        <v>617</v>
      </c>
      <c r="D888" s="2" t="s">
        <v>10</v>
      </c>
      <c r="E888" s="3" t="s">
        <v>6</v>
      </c>
      <c r="F888" s="16">
        <f t="shared" ca="1" si="110"/>
        <v>7</v>
      </c>
      <c r="G888" s="17">
        <f t="shared" ca="1" si="111"/>
        <v>19</v>
      </c>
      <c r="H888" s="36" t="str">
        <f>IFERROR(VLOOKUP(Tabla1[[#This Row],[COD PRODUCTO]],Tabla13[#All],9,0),"C")</f>
        <v>C</v>
      </c>
      <c r="I888" s="11">
        <f t="shared" ca="1" si="115"/>
        <v>-88</v>
      </c>
      <c r="J888" s="11">
        <f t="shared" ca="1" si="115"/>
        <v>898</v>
      </c>
      <c r="K888" s="11">
        <f t="shared" ca="1" si="115"/>
        <v>266</v>
      </c>
      <c r="L888" s="11">
        <f t="shared" ca="1" si="115"/>
        <v>59</v>
      </c>
      <c r="M888" s="11">
        <f t="shared" ca="1" si="115"/>
        <v>482</v>
      </c>
      <c r="N888" s="11">
        <f t="shared" ca="1" si="115"/>
        <v>-67</v>
      </c>
      <c r="O888" s="11">
        <f t="shared" ca="1" si="115"/>
        <v>-22</v>
      </c>
      <c r="P888" s="11">
        <f t="shared" ca="1" si="115"/>
        <v>38</v>
      </c>
      <c r="Q888" s="11">
        <f t="shared" ca="1" si="115"/>
        <v>382</v>
      </c>
      <c r="R888" s="11">
        <f t="shared" ca="1" si="115"/>
        <v>662</v>
      </c>
      <c r="S888" s="11">
        <f t="shared" ca="1" si="115"/>
        <v>832</v>
      </c>
      <c r="T888" s="11">
        <f t="shared" ca="1" si="115"/>
        <v>-60</v>
      </c>
      <c r="U888" s="11">
        <f ca="1">IF($B$9=1,AVERAGE(Tabla1[[#This Row],[OCT]:[DIC]]),IF($B$9=2,AVERAGE(Tabla1[[#This Row],[JUL]:[DIC]]),AVERAGE(Tabla1[[#This Row],[ENE]:[DIC]])))</f>
        <v>478</v>
      </c>
      <c r="V888" s="11">
        <f ca="1">+Tabla1[[#This Row],[PROMEDIO VENTA (UNDS)]]/30</f>
        <v>15.933333333333334</v>
      </c>
      <c r="W888" s="11">
        <f ca="1">+Tabla1[[#This Row],[VENTA POR DÍA]]*Tabla1[[#This Row],[LEAD TIME (Días)]]</f>
        <v>302.73333333333335</v>
      </c>
      <c r="X888" s="11" t="str">
        <f>IF(Tabla1[[#This Row],[ABC]]="C","A PEDIDO","STOCK")</f>
        <v>A PEDIDO</v>
      </c>
      <c r="Y888" s="11">
        <f>IF(Tabla1[[#This Row],[ABC]]="C",0,ROUNDUP(VLOOKUP(Tabla1[[#This Row],[ABC]],$F$11:$J$12,MATCH(Y$15,$F$10:$J$10,0),0)*Tabla1[[#This Row],[VENTA POR DÍA]],0))</f>
        <v>0</v>
      </c>
      <c r="Z888" s="11">
        <f>IF(Tabla1[[#This Row],[ABC]]="C",0,ROUNDUP(VLOOKUP(Tabla1[[#This Row],[ABC]],$F$11:$J$12,MATCH(Z$15,$F$10:$J$10,0),0)*Tabla1[[#This Row],[VENTA POR DÍA]],0))</f>
        <v>0</v>
      </c>
    </row>
    <row r="889" spans="2:26" x14ac:dyDescent="0.2">
      <c r="B889" s="2">
        <v>348652</v>
      </c>
      <c r="C889" s="2" t="s">
        <v>628</v>
      </c>
      <c r="D889" s="2" t="s">
        <v>10</v>
      </c>
      <c r="E889" s="3" t="s">
        <v>6</v>
      </c>
      <c r="F889" s="16">
        <f t="shared" ca="1" si="110"/>
        <v>43</v>
      </c>
      <c r="G889" s="17">
        <f t="shared" ca="1" si="111"/>
        <v>3</v>
      </c>
      <c r="H889" s="36" t="str">
        <f>IFERROR(VLOOKUP(Tabla1[[#This Row],[COD PRODUCTO]],Tabla13[#All],9,0),"C")</f>
        <v>A</v>
      </c>
      <c r="I889" s="11">
        <f t="shared" ca="1" si="115"/>
        <v>20</v>
      </c>
      <c r="J889" s="11">
        <f t="shared" ca="1" si="115"/>
        <v>211</v>
      </c>
      <c r="K889" s="11">
        <f t="shared" ca="1" si="115"/>
        <v>415</v>
      </c>
      <c r="L889" s="11">
        <f t="shared" ca="1" si="115"/>
        <v>188</v>
      </c>
      <c r="M889" s="11">
        <f t="shared" ca="1" si="115"/>
        <v>380</v>
      </c>
      <c r="N889" s="11">
        <f t="shared" ca="1" si="115"/>
        <v>548</v>
      </c>
      <c r="O889" s="11">
        <f t="shared" ca="1" si="115"/>
        <v>357</v>
      </c>
      <c r="P889" s="11">
        <f t="shared" ca="1" si="115"/>
        <v>400</v>
      </c>
      <c r="Q889" s="11">
        <f t="shared" ca="1" si="115"/>
        <v>29</v>
      </c>
      <c r="R889" s="11">
        <f t="shared" ca="1" si="115"/>
        <v>840</v>
      </c>
      <c r="S889" s="11">
        <f t="shared" ca="1" si="115"/>
        <v>230</v>
      </c>
      <c r="T889" s="11">
        <f t="shared" ca="1" si="115"/>
        <v>572</v>
      </c>
      <c r="U889" s="11">
        <f ca="1">IF($B$9=1,AVERAGE(Tabla1[[#This Row],[OCT]:[DIC]]),IF($B$9=2,AVERAGE(Tabla1[[#This Row],[JUL]:[DIC]]),AVERAGE(Tabla1[[#This Row],[ENE]:[DIC]])))</f>
        <v>547.33333333333337</v>
      </c>
      <c r="V889" s="11">
        <f ca="1">+Tabla1[[#This Row],[PROMEDIO VENTA (UNDS)]]/30</f>
        <v>18.244444444444447</v>
      </c>
      <c r="W889" s="11">
        <f ca="1">+Tabla1[[#This Row],[VENTA POR DÍA]]*Tabla1[[#This Row],[LEAD TIME (Días)]]</f>
        <v>54.733333333333341</v>
      </c>
      <c r="X889" s="11" t="str">
        <f>IF(Tabla1[[#This Row],[ABC]]="C","A PEDIDO","STOCK")</f>
        <v>STOCK</v>
      </c>
      <c r="Y889" s="11">
        <f ca="1">IF(Tabla1[[#This Row],[ABC]]="C",0,ROUNDUP(VLOOKUP(Tabla1[[#This Row],[ABC]],$F$11:$J$12,MATCH(Y$15,$F$10:$J$10,0),0)*Tabla1[[#This Row],[VENTA POR DÍA]],0))</f>
        <v>55</v>
      </c>
      <c r="Z889" s="11">
        <f ca="1">IF(Tabla1[[#This Row],[ABC]]="C",0,ROUNDUP(VLOOKUP(Tabla1[[#This Row],[ABC]],$F$11:$J$12,MATCH(Z$15,$F$10:$J$10,0),0)*Tabla1[[#This Row],[VENTA POR DÍA]],0))</f>
        <v>533</v>
      </c>
    </row>
    <row r="890" spans="2:26" x14ac:dyDescent="0.2">
      <c r="B890" s="2">
        <v>348469</v>
      </c>
      <c r="C890" s="2" t="s">
        <v>634</v>
      </c>
      <c r="D890" s="2" t="s">
        <v>10</v>
      </c>
      <c r="E890" s="3" t="s">
        <v>6</v>
      </c>
      <c r="F890" s="16">
        <f t="shared" ca="1" si="110"/>
        <v>30</v>
      </c>
      <c r="G890" s="17">
        <f t="shared" ca="1" si="111"/>
        <v>7</v>
      </c>
      <c r="H890" s="36" t="str">
        <f>IFERROR(VLOOKUP(Tabla1[[#This Row],[COD PRODUCTO]],Tabla13[#All],9,0),"C")</f>
        <v>C</v>
      </c>
      <c r="I890" s="11">
        <f t="shared" ca="1" si="115"/>
        <v>348</v>
      </c>
      <c r="J890" s="11">
        <f t="shared" ca="1" si="115"/>
        <v>864</v>
      </c>
      <c r="K890" s="11">
        <f t="shared" ca="1" si="115"/>
        <v>394</v>
      </c>
      <c r="L890" s="11">
        <f t="shared" ca="1" si="115"/>
        <v>900</v>
      </c>
      <c r="M890" s="11">
        <f t="shared" ca="1" si="115"/>
        <v>826</v>
      </c>
      <c r="N890" s="11">
        <f t="shared" ca="1" si="115"/>
        <v>339</v>
      </c>
      <c r="O890" s="11">
        <f t="shared" ca="1" si="115"/>
        <v>-16</v>
      </c>
      <c r="P890" s="11">
        <f t="shared" ca="1" si="115"/>
        <v>404</v>
      </c>
      <c r="Q890" s="11">
        <f t="shared" ca="1" si="115"/>
        <v>87</v>
      </c>
      <c r="R890" s="11">
        <f t="shared" ca="1" si="115"/>
        <v>-15</v>
      </c>
      <c r="S890" s="11">
        <f t="shared" ca="1" si="115"/>
        <v>558</v>
      </c>
      <c r="T890" s="11">
        <f t="shared" ca="1" si="115"/>
        <v>820</v>
      </c>
      <c r="U890" s="11">
        <f ca="1">IF($B$9=1,AVERAGE(Tabla1[[#This Row],[OCT]:[DIC]]),IF($B$9=2,AVERAGE(Tabla1[[#This Row],[JUL]:[DIC]]),AVERAGE(Tabla1[[#This Row],[ENE]:[DIC]])))</f>
        <v>454.33333333333331</v>
      </c>
      <c r="V890" s="11">
        <f ca="1">+Tabla1[[#This Row],[PROMEDIO VENTA (UNDS)]]/30</f>
        <v>15.144444444444444</v>
      </c>
      <c r="W890" s="11">
        <f ca="1">+Tabla1[[#This Row],[VENTA POR DÍA]]*Tabla1[[#This Row],[LEAD TIME (Días)]]</f>
        <v>106.01111111111111</v>
      </c>
      <c r="X890" s="11" t="str">
        <f>IF(Tabla1[[#This Row],[ABC]]="C","A PEDIDO","STOCK")</f>
        <v>A PEDIDO</v>
      </c>
      <c r="Y890" s="11">
        <f>IF(Tabla1[[#This Row],[ABC]]="C",0,ROUNDUP(VLOOKUP(Tabla1[[#This Row],[ABC]],$F$11:$J$12,MATCH(Y$15,$F$10:$J$10,0),0)*Tabla1[[#This Row],[VENTA POR DÍA]],0))</f>
        <v>0</v>
      </c>
      <c r="Z890" s="11">
        <f>IF(Tabla1[[#This Row],[ABC]]="C",0,ROUNDUP(VLOOKUP(Tabla1[[#This Row],[ABC]],$F$11:$J$12,MATCH(Z$15,$F$10:$J$10,0),0)*Tabla1[[#This Row],[VENTA POR DÍA]],0))</f>
        <v>0</v>
      </c>
    </row>
    <row r="891" spans="2:26" x14ac:dyDescent="0.2">
      <c r="B891" s="2">
        <v>353563</v>
      </c>
      <c r="C891" s="2" t="s">
        <v>635</v>
      </c>
      <c r="D891" s="2" t="s">
        <v>10</v>
      </c>
      <c r="E891" s="3" t="s">
        <v>6</v>
      </c>
      <c r="F891" s="16">
        <f t="shared" ca="1" si="110"/>
        <v>33</v>
      </c>
      <c r="G891" s="17">
        <f t="shared" ca="1" si="111"/>
        <v>21</v>
      </c>
      <c r="H891" s="36" t="str">
        <f>IFERROR(VLOOKUP(Tabla1[[#This Row],[COD PRODUCTO]],Tabla13[#All],9,0),"C")</f>
        <v>B</v>
      </c>
      <c r="I891" s="11">
        <f t="shared" ca="1" si="115"/>
        <v>326</v>
      </c>
      <c r="J891" s="11">
        <f t="shared" ca="1" si="115"/>
        <v>233</v>
      </c>
      <c r="K891" s="11">
        <f t="shared" ca="1" si="115"/>
        <v>442</v>
      </c>
      <c r="L891" s="11">
        <f t="shared" ca="1" si="115"/>
        <v>239</v>
      </c>
      <c r="M891" s="11">
        <f t="shared" ca="1" si="115"/>
        <v>833</v>
      </c>
      <c r="N891" s="11">
        <f t="shared" ca="1" si="115"/>
        <v>644</v>
      </c>
      <c r="O891" s="11">
        <f t="shared" ca="1" si="115"/>
        <v>350</v>
      </c>
      <c r="P891" s="11">
        <f t="shared" ca="1" si="115"/>
        <v>365</v>
      </c>
      <c r="Q891" s="11">
        <f t="shared" ca="1" si="115"/>
        <v>896</v>
      </c>
      <c r="R891" s="11">
        <f t="shared" ca="1" si="115"/>
        <v>223</v>
      </c>
      <c r="S891" s="11">
        <f t="shared" ca="1" si="115"/>
        <v>942</v>
      </c>
      <c r="T891" s="11">
        <f t="shared" ca="1" si="115"/>
        <v>-68</v>
      </c>
      <c r="U891" s="11">
        <f ca="1">IF($B$9=1,AVERAGE(Tabla1[[#This Row],[OCT]:[DIC]]),IF($B$9=2,AVERAGE(Tabla1[[#This Row],[JUL]:[DIC]]),AVERAGE(Tabla1[[#This Row],[ENE]:[DIC]])))</f>
        <v>365.66666666666669</v>
      </c>
      <c r="V891" s="11">
        <f ca="1">+Tabla1[[#This Row],[PROMEDIO VENTA (UNDS)]]/30</f>
        <v>12.18888888888889</v>
      </c>
      <c r="W891" s="11">
        <f ca="1">+Tabla1[[#This Row],[VENTA POR DÍA]]*Tabla1[[#This Row],[LEAD TIME (Días)]]</f>
        <v>255.9666666666667</v>
      </c>
      <c r="X891" s="11" t="str">
        <f>IF(Tabla1[[#This Row],[ABC]]="C","A PEDIDO","STOCK")</f>
        <v>STOCK</v>
      </c>
      <c r="Y891" s="11">
        <f ca="1">IF(Tabla1[[#This Row],[ABC]]="C",0,ROUNDUP(VLOOKUP(Tabla1[[#This Row],[ABC]],$F$11:$J$12,MATCH(Y$15,$F$10:$J$10,0),0)*Tabla1[[#This Row],[VENTA POR DÍA]],0))</f>
        <v>115</v>
      </c>
      <c r="Z891" s="11">
        <f ca="1">IF(Tabla1[[#This Row],[ABC]]="C",0,ROUNDUP(VLOOKUP(Tabla1[[#This Row],[ABC]],$F$11:$J$12,MATCH(Z$15,$F$10:$J$10,0),0)*Tabla1[[#This Row],[VENTA POR DÍA]],0))</f>
        <v>278</v>
      </c>
    </row>
    <row r="892" spans="2:26" x14ac:dyDescent="0.2">
      <c r="B892" s="2">
        <v>348456</v>
      </c>
      <c r="C892" s="2" t="s">
        <v>640</v>
      </c>
      <c r="D892" s="2" t="s">
        <v>10</v>
      </c>
      <c r="E892" s="3" t="s">
        <v>6</v>
      </c>
      <c r="F892" s="16">
        <f t="shared" ca="1" si="110"/>
        <v>48</v>
      </c>
      <c r="G892" s="17">
        <f t="shared" ca="1" si="111"/>
        <v>18</v>
      </c>
      <c r="H892" s="36" t="str">
        <f>IFERROR(VLOOKUP(Tabla1[[#This Row],[COD PRODUCTO]],Tabla13[#All],9,0),"C")</f>
        <v>A</v>
      </c>
      <c r="I892" s="11">
        <f t="shared" ca="1" si="115"/>
        <v>-98</v>
      </c>
      <c r="J892" s="11">
        <f t="shared" ca="1" si="115"/>
        <v>742</v>
      </c>
      <c r="K892" s="11">
        <f t="shared" ca="1" si="115"/>
        <v>792</v>
      </c>
      <c r="L892" s="11">
        <f t="shared" ca="1" si="115"/>
        <v>186</v>
      </c>
      <c r="M892" s="11">
        <f t="shared" ca="1" si="115"/>
        <v>339</v>
      </c>
      <c r="N892" s="11">
        <f t="shared" ca="1" si="115"/>
        <v>245</v>
      </c>
      <c r="O892" s="11">
        <f t="shared" ca="1" si="115"/>
        <v>-5</v>
      </c>
      <c r="P892" s="11">
        <f t="shared" ca="1" si="115"/>
        <v>153</v>
      </c>
      <c r="Q892" s="11">
        <f t="shared" ca="1" si="115"/>
        <v>540</v>
      </c>
      <c r="R892" s="11">
        <f t="shared" ca="1" si="115"/>
        <v>-72</v>
      </c>
      <c r="S892" s="11">
        <f t="shared" ca="1" si="115"/>
        <v>218</v>
      </c>
      <c r="T892" s="11">
        <f t="shared" ca="1" si="115"/>
        <v>-24</v>
      </c>
      <c r="U892" s="11">
        <f ca="1">IF($B$9=1,AVERAGE(Tabla1[[#This Row],[OCT]:[DIC]]),IF($B$9=2,AVERAGE(Tabla1[[#This Row],[JUL]:[DIC]]),AVERAGE(Tabla1[[#This Row],[ENE]:[DIC]])))</f>
        <v>40.666666666666664</v>
      </c>
      <c r="V892" s="11">
        <f ca="1">+Tabla1[[#This Row],[PROMEDIO VENTA (UNDS)]]/30</f>
        <v>1.3555555555555554</v>
      </c>
      <c r="W892" s="11">
        <f ca="1">+Tabla1[[#This Row],[VENTA POR DÍA]]*Tabla1[[#This Row],[LEAD TIME (Días)]]</f>
        <v>24.4</v>
      </c>
      <c r="X892" s="11" t="str">
        <f>IF(Tabla1[[#This Row],[ABC]]="C","A PEDIDO","STOCK")</f>
        <v>STOCK</v>
      </c>
      <c r="Y892" s="11">
        <f ca="1">IF(Tabla1[[#This Row],[ABC]]="C",0,ROUNDUP(VLOOKUP(Tabla1[[#This Row],[ABC]],$F$11:$J$12,MATCH(Y$15,$F$10:$J$10,0),0)*Tabla1[[#This Row],[VENTA POR DÍA]],0))</f>
        <v>5</v>
      </c>
      <c r="Z892" s="11">
        <f ca="1">IF(Tabla1[[#This Row],[ABC]]="C",0,ROUNDUP(VLOOKUP(Tabla1[[#This Row],[ABC]],$F$11:$J$12,MATCH(Z$15,$F$10:$J$10,0),0)*Tabla1[[#This Row],[VENTA POR DÍA]],0))</f>
        <v>40</v>
      </c>
    </row>
    <row r="893" spans="2:26" x14ac:dyDescent="0.2">
      <c r="B893" s="2">
        <v>348062</v>
      </c>
      <c r="C893" s="2" t="s">
        <v>641</v>
      </c>
      <c r="D893" s="2" t="s">
        <v>10</v>
      </c>
      <c r="E893" s="3" t="s">
        <v>6</v>
      </c>
      <c r="F893" s="16">
        <f t="shared" ca="1" si="110"/>
        <v>6</v>
      </c>
      <c r="G893" s="17">
        <f t="shared" ca="1" si="111"/>
        <v>4</v>
      </c>
      <c r="H893" s="36" t="str">
        <f>IFERROR(VLOOKUP(Tabla1[[#This Row],[COD PRODUCTO]],Tabla13[#All],9,0),"C")</f>
        <v>B</v>
      </c>
      <c r="I893" s="11">
        <f t="shared" ca="1" si="115"/>
        <v>344</v>
      </c>
      <c r="J893" s="11">
        <f t="shared" ca="1" si="115"/>
        <v>598</v>
      </c>
      <c r="K893" s="11">
        <f t="shared" ca="1" si="115"/>
        <v>414</v>
      </c>
      <c r="L893" s="11">
        <f t="shared" ca="1" si="115"/>
        <v>112</v>
      </c>
      <c r="M893" s="11">
        <f t="shared" ca="1" si="115"/>
        <v>624</v>
      </c>
      <c r="N893" s="11">
        <f t="shared" ca="1" si="115"/>
        <v>929</v>
      </c>
      <c r="O893" s="11">
        <f t="shared" ca="1" si="115"/>
        <v>-95</v>
      </c>
      <c r="P893" s="11">
        <f t="shared" ca="1" si="115"/>
        <v>578</v>
      </c>
      <c r="Q893" s="11">
        <f t="shared" ca="1" si="115"/>
        <v>365</v>
      </c>
      <c r="R893" s="11">
        <f t="shared" ca="1" si="115"/>
        <v>717</v>
      </c>
      <c r="S893" s="11">
        <f t="shared" ca="1" si="115"/>
        <v>494</v>
      </c>
      <c r="T893" s="11">
        <f t="shared" ca="1" si="115"/>
        <v>178</v>
      </c>
      <c r="U893" s="11">
        <f ca="1">IF($B$9=1,AVERAGE(Tabla1[[#This Row],[OCT]:[DIC]]),IF($B$9=2,AVERAGE(Tabla1[[#This Row],[JUL]:[DIC]]),AVERAGE(Tabla1[[#This Row],[ENE]:[DIC]])))</f>
        <v>463</v>
      </c>
      <c r="V893" s="11">
        <f ca="1">+Tabla1[[#This Row],[PROMEDIO VENTA (UNDS)]]/30</f>
        <v>15.433333333333334</v>
      </c>
      <c r="W893" s="11">
        <f ca="1">+Tabla1[[#This Row],[VENTA POR DÍA]]*Tabla1[[#This Row],[LEAD TIME (Días)]]</f>
        <v>61.733333333333334</v>
      </c>
      <c r="X893" s="11" t="str">
        <f>IF(Tabla1[[#This Row],[ABC]]="C","A PEDIDO","STOCK")</f>
        <v>STOCK</v>
      </c>
      <c r="Y893" s="11">
        <f ca="1">IF(Tabla1[[#This Row],[ABC]]="C",0,ROUNDUP(VLOOKUP(Tabla1[[#This Row],[ABC]],$F$11:$J$12,MATCH(Y$15,$F$10:$J$10,0),0)*Tabla1[[#This Row],[VENTA POR DÍA]],0))</f>
        <v>145</v>
      </c>
      <c r="Z893" s="11">
        <f ca="1">IF(Tabla1[[#This Row],[ABC]]="C",0,ROUNDUP(VLOOKUP(Tabla1[[#This Row],[ABC]],$F$11:$J$12,MATCH(Z$15,$F$10:$J$10,0),0)*Tabla1[[#This Row],[VENTA POR DÍA]],0))</f>
        <v>352</v>
      </c>
    </row>
    <row r="894" spans="2:26" x14ac:dyDescent="0.2">
      <c r="B894" s="2">
        <v>348653</v>
      </c>
      <c r="C894" s="2" t="s">
        <v>611</v>
      </c>
      <c r="D894" s="2" t="s">
        <v>10</v>
      </c>
      <c r="E894" s="3" t="s">
        <v>6</v>
      </c>
      <c r="F894" s="16">
        <f t="shared" ca="1" si="110"/>
        <v>45</v>
      </c>
      <c r="G894" s="17">
        <f t="shared" ca="1" si="111"/>
        <v>7</v>
      </c>
      <c r="H894" s="36" t="str">
        <f>IFERROR(VLOOKUP(Tabla1[[#This Row],[COD PRODUCTO]],Tabla13[#All],9,0),"C")</f>
        <v>B</v>
      </c>
      <c r="I894" s="11">
        <f t="shared" ca="1" si="115"/>
        <v>900</v>
      </c>
      <c r="J894" s="11">
        <f t="shared" ca="1" si="115"/>
        <v>193</v>
      </c>
      <c r="K894" s="11">
        <f t="shared" ca="1" si="115"/>
        <v>-29</v>
      </c>
      <c r="L894" s="11">
        <f t="shared" ca="1" si="115"/>
        <v>85</v>
      </c>
      <c r="M894" s="11">
        <f t="shared" ca="1" si="115"/>
        <v>364</v>
      </c>
      <c r="N894" s="11">
        <f t="shared" ca="1" si="115"/>
        <v>877</v>
      </c>
      <c r="O894" s="11">
        <f t="shared" ca="1" si="115"/>
        <v>863</v>
      </c>
      <c r="P894" s="11">
        <f t="shared" ca="1" si="115"/>
        <v>391</v>
      </c>
      <c r="Q894" s="11">
        <f t="shared" ca="1" si="115"/>
        <v>811</v>
      </c>
      <c r="R894" s="11">
        <f t="shared" ca="1" si="115"/>
        <v>225</v>
      </c>
      <c r="S894" s="11">
        <f t="shared" ca="1" si="115"/>
        <v>241</v>
      </c>
      <c r="T894" s="11">
        <f t="shared" ca="1" si="115"/>
        <v>935</v>
      </c>
      <c r="U894" s="11">
        <f ca="1">IF($B$9=1,AVERAGE(Tabla1[[#This Row],[OCT]:[DIC]]),IF($B$9=2,AVERAGE(Tabla1[[#This Row],[JUL]:[DIC]]),AVERAGE(Tabla1[[#This Row],[ENE]:[DIC]])))</f>
        <v>467</v>
      </c>
      <c r="V894" s="11">
        <f ca="1">+Tabla1[[#This Row],[PROMEDIO VENTA (UNDS)]]/30</f>
        <v>15.566666666666666</v>
      </c>
      <c r="W894" s="11">
        <f ca="1">+Tabla1[[#This Row],[VENTA POR DÍA]]*Tabla1[[#This Row],[LEAD TIME (Días)]]</f>
        <v>108.96666666666667</v>
      </c>
      <c r="X894" s="11" t="str">
        <f>IF(Tabla1[[#This Row],[ABC]]="C","A PEDIDO","STOCK")</f>
        <v>STOCK</v>
      </c>
      <c r="Y894" s="11">
        <f ca="1">IF(Tabla1[[#This Row],[ABC]]="C",0,ROUNDUP(VLOOKUP(Tabla1[[#This Row],[ABC]],$F$11:$J$12,MATCH(Y$15,$F$10:$J$10,0),0)*Tabla1[[#This Row],[VENTA POR DÍA]],0))</f>
        <v>146</v>
      </c>
      <c r="Z894" s="11">
        <f ca="1">IF(Tabla1[[#This Row],[ABC]]="C",0,ROUNDUP(VLOOKUP(Tabla1[[#This Row],[ABC]],$F$11:$J$12,MATCH(Z$15,$F$10:$J$10,0),0)*Tabla1[[#This Row],[VENTA POR DÍA]],0))</f>
        <v>355</v>
      </c>
    </row>
    <row r="895" spans="2:26" x14ac:dyDescent="0.2">
      <c r="B895" s="2">
        <v>348019</v>
      </c>
      <c r="C895" s="2" t="s">
        <v>668</v>
      </c>
      <c r="D895" s="2" t="s">
        <v>10</v>
      </c>
      <c r="E895" s="3" t="s">
        <v>6</v>
      </c>
      <c r="F895" s="16">
        <f t="shared" ca="1" si="110"/>
        <v>50</v>
      </c>
      <c r="G895" s="17">
        <f t="shared" ca="1" si="111"/>
        <v>27</v>
      </c>
      <c r="H895" s="36" t="str">
        <f>IFERROR(VLOOKUP(Tabla1[[#This Row],[COD PRODUCTO]],Tabla13[#All],9,0),"C")</f>
        <v>C</v>
      </c>
      <c r="I895" s="11">
        <f t="shared" ca="1" si="115"/>
        <v>434</v>
      </c>
      <c r="J895" s="11">
        <f t="shared" ca="1" si="115"/>
        <v>625</v>
      </c>
      <c r="K895" s="11">
        <f t="shared" ca="1" si="115"/>
        <v>509</v>
      </c>
      <c r="L895" s="11">
        <f t="shared" ca="1" si="115"/>
        <v>923</v>
      </c>
      <c r="M895" s="11">
        <f t="shared" ca="1" si="115"/>
        <v>724</v>
      </c>
      <c r="N895" s="11">
        <f t="shared" ca="1" si="115"/>
        <v>900</v>
      </c>
      <c r="O895" s="11">
        <f t="shared" ca="1" si="115"/>
        <v>860</v>
      </c>
      <c r="P895" s="11">
        <f t="shared" ca="1" si="115"/>
        <v>952</v>
      </c>
      <c r="Q895" s="11">
        <f t="shared" ca="1" si="115"/>
        <v>299</v>
      </c>
      <c r="R895" s="11">
        <f t="shared" ca="1" si="115"/>
        <v>727</v>
      </c>
      <c r="S895" s="11">
        <f t="shared" ca="1" si="115"/>
        <v>534</v>
      </c>
      <c r="T895" s="11">
        <f t="shared" ca="1" si="115"/>
        <v>116</v>
      </c>
      <c r="U895" s="11">
        <f ca="1">IF($B$9=1,AVERAGE(Tabla1[[#This Row],[OCT]:[DIC]]),IF($B$9=2,AVERAGE(Tabla1[[#This Row],[JUL]:[DIC]]),AVERAGE(Tabla1[[#This Row],[ENE]:[DIC]])))</f>
        <v>459</v>
      </c>
      <c r="V895" s="11">
        <f ca="1">+Tabla1[[#This Row],[PROMEDIO VENTA (UNDS)]]/30</f>
        <v>15.3</v>
      </c>
      <c r="W895" s="11">
        <f ca="1">+Tabla1[[#This Row],[VENTA POR DÍA]]*Tabla1[[#This Row],[LEAD TIME (Días)]]</f>
        <v>413.1</v>
      </c>
      <c r="X895" s="11" t="str">
        <f>IF(Tabla1[[#This Row],[ABC]]="C","A PEDIDO","STOCK")</f>
        <v>A PEDIDO</v>
      </c>
      <c r="Y895" s="11">
        <f>IF(Tabla1[[#This Row],[ABC]]="C",0,ROUNDUP(VLOOKUP(Tabla1[[#This Row],[ABC]],$F$11:$J$12,MATCH(Y$15,$F$10:$J$10,0),0)*Tabla1[[#This Row],[VENTA POR DÍA]],0))</f>
        <v>0</v>
      </c>
      <c r="Z895" s="11">
        <f>IF(Tabla1[[#This Row],[ABC]]="C",0,ROUNDUP(VLOOKUP(Tabla1[[#This Row],[ABC]],$F$11:$J$12,MATCH(Z$15,$F$10:$J$10,0),0)*Tabla1[[#This Row],[VENTA POR DÍA]],0))</f>
        <v>0</v>
      </c>
    </row>
    <row r="896" spans="2:26" x14ac:dyDescent="0.2">
      <c r="B896" s="2">
        <v>348050</v>
      </c>
      <c r="C896" s="2" t="s">
        <v>635</v>
      </c>
      <c r="D896" s="2" t="s">
        <v>10</v>
      </c>
      <c r="E896" s="3" t="s">
        <v>6</v>
      </c>
      <c r="F896" s="16">
        <f t="shared" ca="1" si="110"/>
        <v>20</v>
      </c>
      <c r="G896" s="17">
        <f t="shared" ca="1" si="111"/>
        <v>6</v>
      </c>
      <c r="H896" s="36" t="str">
        <f>IFERROR(VLOOKUP(Tabla1[[#This Row],[COD PRODUCTO]],Tabla13[#All],9,0),"C")</f>
        <v>A</v>
      </c>
      <c r="I896" s="11">
        <f t="shared" ref="I896:T905" ca="1" si="116">RANDBETWEEN(-100,1000)</f>
        <v>696</v>
      </c>
      <c r="J896" s="11">
        <f t="shared" ca="1" si="116"/>
        <v>185</v>
      </c>
      <c r="K896" s="11">
        <f t="shared" ca="1" si="116"/>
        <v>339</v>
      </c>
      <c r="L896" s="11">
        <f t="shared" ca="1" si="116"/>
        <v>911</v>
      </c>
      <c r="M896" s="11">
        <f t="shared" ca="1" si="116"/>
        <v>569</v>
      </c>
      <c r="N896" s="11">
        <f t="shared" ca="1" si="116"/>
        <v>18</v>
      </c>
      <c r="O896" s="11">
        <f t="shared" ca="1" si="116"/>
        <v>644</v>
      </c>
      <c r="P896" s="11">
        <f t="shared" ca="1" si="116"/>
        <v>581</v>
      </c>
      <c r="Q896" s="11">
        <f t="shared" ca="1" si="116"/>
        <v>947</v>
      </c>
      <c r="R896" s="11">
        <f t="shared" ca="1" si="116"/>
        <v>262</v>
      </c>
      <c r="S896" s="11">
        <f t="shared" ca="1" si="116"/>
        <v>307</v>
      </c>
      <c r="T896" s="11">
        <f t="shared" ca="1" si="116"/>
        <v>565</v>
      </c>
      <c r="U896" s="11">
        <f ca="1">IF($B$9=1,AVERAGE(Tabla1[[#This Row],[OCT]:[DIC]]),IF($B$9=2,AVERAGE(Tabla1[[#This Row],[JUL]:[DIC]]),AVERAGE(Tabla1[[#This Row],[ENE]:[DIC]])))</f>
        <v>378</v>
      </c>
      <c r="V896" s="11">
        <f ca="1">+Tabla1[[#This Row],[PROMEDIO VENTA (UNDS)]]/30</f>
        <v>12.6</v>
      </c>
      <c r="W896" s="11">
        <f ca="1">+Tabla1[[#This Row],[VENTA POR DÍA]]*Tabla1[[#This Row],[LEAD TIME (Días)]]</f>
        <v>75.599999999999994</v>
      </c>
      <c r="X896" s="11" t="str">
        <f>IF(Tabla1[[#This Row],[ABC]]="C","A PEDIDO","STOCK")</f>
        <v>STOCK</v>
      </c>
      <c r="Y896" s="11">
        <f ca="1">IF(Tabla1[[#This Row],[ABC]]="C",0,ROUNDUP(VLOOKUP(Tabla1[[#This Row],[ABC]],$F$11:$J$12,MATCH(Y$15,$F$10:$J$10,0),0)*Tabla1[[#This Row],[VENTA POR DÍA]],0))</f>
        <v>38</v>
      </c>
      <c r="Z896" s="11">
        <f ca="1">IF(Tabla1[[#This Row],[ABC]]="C",0,ROUNDUP(VLOOKUP(Tabla1[[#This Row],[ABC]],$F$11:$J$12,MATCH(Z$15,$F$10:$J$10,0),0)*Tabla1[[#This Row],[VENTA POR DÍA]],0))</f>
        <v>368</v>
      </c>
    </row>
    <row r="897" spans="2:26" x14ac:dyDescent="0.2">
      <c r="B897" s="2">
        <v>348079</v>
      </c>
      <c r="C897" s="2" t="s">
        <v>681</v>
      </c>
      <c r="D897" s="2" t="s">
        <v>10</v>
      </c>
      <c r="E897" s="3" t="s">
        <v>6</v>
      </c>
      <c r="F897" s="16">
        <f t="shared" ca="1" si="110"/>
        <v>29</v>
      </c>
      <c r="G897" s="17">
        <f t="shared" ca="1" si="111"/>
        <v>21</v>
      </c>
      <c r="H897" s="36" t="str">
        <f>IFERROR(VLOOKUP(Tabla1[[#This Row],[COD PRODUCTO]],Tabla13[#All],9,0),"C")</f>
        <v>C</v>
      </c>
      <c r="I897" s="11">
        <f t="shared" ca="1" si="116"/>
        <v>701</v>
      </c>
      <c r="J897" s="11">
        <f t="shared" ca="1" si="116"/>
        <v>561</v>
      </c>
      <c r="K897" s="11">
        <f t="shared" ca="1" si="116"/>
        <v>565</v>
      </c>
      <c r="L897" s="11">
        <f t="shared" ca="1" si="116"/>
        <v>473</v>
      </c>
      <c r="M897" s="11">
        <f t="shared" ca="1" si="116"/>
        <v>75</v>
      </c>
      <c r="N897" s="11">
        <f t="shared" ca="1" si="116"/>
        <v>134</v>
      </c>
      <c r="O897" s="11">
        <f t="shared" ca="1" si="116"/>
        <v>-2</v>
      </c>
      <c r="P897" s="11">
        <f t="shared" ca="1" si="116"/>
        <v>-26</v>
      </c>
      <c r="Q897" s="11">
        <f t="shared" ca="1" si="116"/>
        <v>-21</v>
      </c>
      <c r="R897" s="11">
        <f t="shared" ca="1" si="116"/>
        <v>495</v>
      </c>
      <c r="S897" s="11">
        <f t="shared" ca="1" si="116"/>
        <v>929</v>
      </c>
      <c r="T897" s="11">
        <f t="shared" ca="1" si="116"/>
        <v>157</v>
      </c>
      <c r="U897" s="11">
        <f ca="1">IF($B$9=1,AVERAGE(Tabla1[[#This Row],[OCT]:[DIC]]),IF($B$9=2,AVERAGE(Tabla1[[#This Row],[JUL]:[DIC]]),AVERAGE(Tabla1[[#This Row],[ENE]:[DIC]])))</f>
        <v>527</v>
      </c>
      <c r="V897" s="11">
        <f ca="1">+Tabla1[[#This Row],[PROMEDIO VENTA (UNDS)]]/30</f>
        <v>17.566666666666666</v>
      </c>
      <c r="W897" s="11">
        <f ca="1">+Tabla1[[#This Row],[VENTA POR DÍA]]*Tabla1[[#This Row],[LEAD TIME (Días)]]</f>
        <v>368.9</v>
      </c>
      <c r="X897" s="11" t="str">
        <f>IF(Tabla1[[#This Row],[ABC]]="C","A PEDIDO","STOCK")</f>
        <v>A PEDIDO</v>
      </c>
      <c r="Y897" s="11">
        <f>IF(Tabla1[[#This Row],[ABC]]="C",0,ROUNDUP(VLOOKUP(Tabla1[[#This Row],[ABC]],$F$11:$J$12,MATCH(Y$15,$F$10:$J$10,0),0)*Tabla1[[#This Row],[VENTA POR DÍA]],0))</f>
        <v>0</v>
      </c>
      <c r="Z897" s="11">
        <f>IF(Tabla1[[#This Row],[ABC]]="C",0,ROUNDUP(VLOOKUP(Tabla1[[#This Row],[ABC]],$F$11:$J$12,MATCH(Z$15,$F$10:$J$10,0),0)*Tabla1[[#This Row],[VENTA POR DÍA]],0))</f>
        <v>0</v>
      </c>
    </row>
    <row r="898" spans="2:26" x14ac:dyDescent="0.2">
      <c r="B898" s="2">
        <v>348023</v>
      </c>
      <c r="C898" s="2" t="s">
        <v>683</v>
      </c>
      <c r="D898" s="2" t="s">
        <v>10</v>
      </c>
      <c r="E898" s="3" t="s">
        <v>6</v>
      </c>
      <c r="F898" s="16">
        <f t="shared" ca="1" si="110"/>
        <v>37</v>
      </c>
      <c r="G898" s="17">
        <f t="shared" ca="1" si="111"/>
        <v>20</v>
      </c>
      <c r="H898" s="36" t="str">
        <f>IFERROR(VLOOKUP(Tabla1[[#This Row],[COD PRODUCTO]],Tabla13[#All],9,0),"C")</f>
        <v>A</v>
      </c>
      <c r="I898" s="11">
        <f t="shared" ca="1" si="116"/>
        <v>784</v>
      </c>
      <c r="J898" s="11">
        <f t="shared" ca="1" si="116"/>
        <v>71</v>
      </c>
      <c r="K898" s="11">
        <f t="shared" ca="1" si="116"/>
        <v>78</v>
      </c>
      <c r="L898" s="11">
        <f t="shared" ca="1" si="116"/>
        <v>586</v>
      </c>
      <c r="M898" s="11">
        <f t="shared" ca="1" si="116"/>
        <v>917</v>
      </c>
      <c r="N898" s="11">
        <f t="shared" ca="1" si="116"/>
        <v>-21</v>
      </c>
      <c r="O898" s="11">
        <f t="shared" ca="1" si="116"/>
        <v>586</v>
      </c>
      <c r="P898" s="11">
        <f t="shared" ca="1" si="116"/>
        <v>384</v>
      </c>
      <c r="Q898" s="11">
        <f t="shared" ca="1" si="116"/>
        <v>911</v>
      </c>
      <c r="R898" s="11">
        <f t="shared" ca="1" si="116"/>
        <v>354</v>
      </c>
      <c r="S898" s="11">
        <f t="shared" ca="1" si="116"/>
        <v>748</v>
      </c>
      <c r="T898" s="11">
        <f t="shared" ca="1" si="116"/>
        <v>592</v>
      </c>
      <c r="U898" s="11">
        <f ca="1">IF($B$9=1,AVERAGE(Tabla1[[#This Row],[OCT]:[DIC]]),IF($B$9=2,AVERAGE(Tabla1[[#This Row],[JUL]:[DIC]]),AVERAGE(Tabla1[[#This Row],[ENE]:[DIC]])))</f>
        <v>564.66666666666663</v>
      </c>
      <c r="V898" s="11">
        <f ca="1">+Tabla1[[#This Row],[PROMEDIO VENTA (UNDS)]]/30</f>
        <v>18.822222222222219</v>
      </c>
      <c r="W898" s="11">
        <f ca="1">+Tabla1[[#This Row],[VENTA POR DÍA]]*Tabla1[[#This Row],[LEAD TIME (Días)]]</f>
        <v>376.4444444444444</v>
      </c>
      <c r="X898" s="11" t="str">
        <f>IF(Tabla1[[#This Row],[ABC]]="C","A PEDIDO","STOCK")</f>
        <v>STOCK</v>
      </c>
      <c r="Y898" s="11">
        <f ca="1">IF(Tabla1[[#This Row],[ABC]]="C",0,ROUNDUP(VLOOKUP(Tabla1[[#This Row],[ABC]],$F$11:$J$12,MATCH(Y$15,$F$10:$J$10,0),0)*Tabla1[[#This Row],[VENTA POR DÍA]],0))</f>
        <v>56</v>
      </c>
      <c r="Z898" s="11">
        <f ca="1">IF(Tabla1[[#This Row],[ABC]]="C",0,ROUNDUP(VLOOKUP(Tabla1[[#This Row],[ABC]],$F$11:$J$12,MATCH(Z$15,$F$10:$J$10,0),0)*Tabla1[[#This Row],[VENTA POR DÍA]],0))</f>
        <v>550</v>
      </c>
    </row>
    <row r="899" spans="2:26" x14ac:dyDescent="0.2">
      <c r="B899" s="2">
        <v>348054</v>
      </c>
      <c r="C899" s="2" t="s">
        <v>313</v>
      </c>
      <c r="D899" s="2" t="s">
        <v>10</v>
      </c>
      <c r="E899" s="3" t="s">
        <v>6</v>
      </c>
      <c r="F899" s="16">
        <f t="shared" ca="1" si="110"/>
        <v>6</v>
      </c>
      <c r="G899" s="17">
        <f t="shared" ca="1" si="111"/>
        <v>10</v>
      </c>
      <c r="H899" s="36" t="str">
        <f>IFERROR(VLOOKUP(Tabla1[[#This Row],[COD PRODUCTO]],Tabla13[#All],9,0),"C")</f>
        <v>A</v>
      </c>
      <c r="I899" s="11">
        <f t="shared" ca="1" si="116"/>
        <v>945</v>
      </c>
      <c r="J899" s="11">
        <f t="shared" ca="1" si="116"/>
        <v>660</v>
      </c>
      <c r="K899" s="11">
        <f t="shared" ca="1" si="116"/>
        <v>974</v>
      </c>
      <c r="L899" s="11">
        <f t="shared" ca="1" si="116"/>
        <v>727</v>
      </c>
      <c r="M899" s="11">
        <f t="shared" ca="1" si="116"/>
        <v>785</v>
      </c>
      <c r="N899" s="11">
        <f t="shared" ca="1" si="116"/>
        <v>896</v>
      </c>
      <c r="O899" s="11">
        <f t="shared" ca="1" si="116"/>
        <v>-43</v>
      </c>
      <c r="P899" s="11">
        <f t="shared" ca="1" si="116"/>
        <v>396</v>
      </c>
      <c r="Q899" s="11">
        <f t="shared" ca="1" si="116"/>
        <v>848</v>
      </c>
      <c r="R899" s="11">
        <f t="shared" ca="1" si="116"/>
        <v>573</v>
      </c>
      <c r="S899" s="11">
        <f t="shared" ca="1" si="116"/>
        <v>664</v>
      </c>
      <c r="T899" s="11">
        <f t="shared" ca="1" si="116"/>
        <v>375</v>
      </c>
      <c r="U899" s="11">
        <f ca="1">IF($B$9=1,AVERAGE(Tabla1[[#This Row],[OCT]:[DIC]]),IF($B$9=2,AVERAGE(Tabla1[[#This Row],[JUL]:[DIC]]),AVERAGE(Tabla1[[#This Row],[ENE]:[DIC]])))</f>
        <v>537.33333333333337</v>
      </c>
      <c r="V899" s="11">
        <f ca="1">+Tabla1[[#This Row],[PROMEDIO VENTA (UNDS)]]/30</f>
        <v>17.911111111111111</v>
      </c>
      <c r="W899" s="11">
        <f ca="1">+Tabla1[[#This Row],[VENTA POR DÍA]]*Tabla1[[#This Row],[LEAD TIME (Días)]]</f>
        <v>179.11111111111111</v>
      </c>
      <c r="X899" s="11" t="str">
        <f>IF(Tabla1[[#This Row],[ABC]]="C","A PEDIDO","STOCK")</f>
        <v>STOCK</v>
      </c>
      <c r="Y899" s="11">
        <f ca="1">IF(Tabla1[[#This Row],[ABC]]="C",0,ROUNDUP(VLOOKUP(Tabla1[[#This Row],[ABC]],$F$11:$J$12,MATCH(Y$15,$F$10:$J$10,0),0)*Tabla1[[#This Row],[VENTA POR DÍA]],0))</f>
        <v>54</v>
      </c>
      <c r="Z899" s="11">
        <f ca="1">IF(Tabla1[[#This Row],[ABC]]="C",0,ROUNDUP(VLOOKUP(Tabla1[[#This Row],[ABC]],$F$11:$J$12,MATCH(Z$15,$F$10:$J$10,0),0)*Tabla1[[#This Row],[VENTA POR DÍA]],0))</f>
        <v>523</v>
      </c>
    </row>
    <row r="900" spans="2:26" x14ac:dyDescent="0.2">
      <c r="B900" s="2">
        <v>348025</v>
      </c>
      <c r="C900" s="2" t="s">
        <v>684</v>
      </c>
      <c r="D900" s="2" t="s">
        <v>10</v>
      </c>
      <c r="E900" s="3" t="s">
        <v>6</v>
      </c>
      <c r="F900" s="16">
        <f t="shared" ca="1" si="110"/>
        <v>25</v>
      </c>
      <c r="G900" s="17">
        <f t="shared" ca="1" si="111"/>
        <v>13</v>
      </c>
      <c r="H900" s="36" t="str">
        <f>IFERROR(VLOOKUP(Tabla1[[#This Row],[COD PRODUCTO]],Tabla13[#All],9,0),"C")</f>
        <v>C</v>
      </c>
      <c r="I900" s="11">
        <f t="shared" ca="1" si="116"/>
        <v>75</v>
      </c>
      <c r="J900" s="11">
        <f t="shared" ca="1" si="116"/>
        <v>725</v>
      </c>
      <c r="K900" s="11">
        <f t="shared" ca="1" si="116"/>
        <v>-16</v>
      </c>
      <c r="L900" s="11">
        <f t="shared" ca="1" si="116"/>
        <v>200</v>
      </c>
      <c r="M900" s="11">
        <f t="shared" ca="1" si="116"/>
        <v>-36</v>
      </c>
      <c r="N900" s="11">
        <f t="shared" ca="1" si="116"/>
        <v>477</v>
      </c>
      <c r="O900" s="11">
        <f t="shared" ca="1" si="116"/>
        <v>402</v>
      </c>
      <c r="P900" s="11">
        <f t="shared" ca="1" si="116"/>
        <v>238</v>
      </c>
      <c r="Q900" s="11">
        <f t="shared" ca="1" si="116"/>
        <v>928</v>
      </c>
      <c r="R900" s="11">
        <f t="shared" ca="1" si="116"/>
        <v>746</v>
      </c>
      <c r="S900" s="11">
        <f t="shared" ca="1" si="116"/>
        <v>810</v>
      </c>
      <c r="T900" s="11">
        <f t="shared" ca="1" si="116"/>
        <v>774</v>
      </c>
      <c r="U900" s="11">
        <f ca="1">IF($B$9=1,AVERAGE(Tabla1[[#This Row],[OCT]:[DIC]]),IF($B$9=2,AVERAGE(Tabla1[[#This Row],[JUL]:[DIC]]),AVERAGE(Tabla1[[#This Row],[ENE]:[DIC]])))</f>
        <v>776.66666666666663</v>
      </c>
      <c r="V900" s="11">
        <f ca="1">+Tabla1[[#This Row],[PROMEDIO VENTA (UNDS)]]/30</f>
        <v>25.888888888888889</v>
      </c>
      <c r="W900" s="11">
        <f ca="1">+Tabla1[[#This Row],[VENTA POR DÍA]]*Tabla1[[#This Row],[LEAD TIME (Días)]]</f>
        <v>336.55555555555554</v>
      </c>
      <c r="X900" s="11" t="str">
        <f>IF(Tabla1[[#This Row],[ABC]]="C","A PEDIDO","STOCK")</f>
        <v>A PEDIDO</v>
      </c>
      <c r="Y900" s="11">
        <f>IF(Tabla1[[#This Row],[ABC]]="C",0,ROUNDUP(VLOOKUP(Tabla1[[#This Row],[ABC]],$F$11:$J$12,MATCH(Y$15,$F$10:$J$10,0),0)*Tabla1[[#This Row],[VENTA POR DÍA]],0))</f>
        <v>0</v>
      </c>
      <c r="Z900" s="11">
        <f>IF(Tabla1[[#This Row],[ABC]]="C",0,ROUNDUP(VLOOKUP(Tabla1[[#This Row],[ABC]],$F$11:$J$12,MATCH(Z$15,$F$10:$J$10,0),0)*Tabla1[[#This Row],[VENTA POR DÍA]],0))</f>
        <v>0</v>
      </c>
    </row>
    <row r="901" spans="2:26" x14ac:dyDescent="0.2">
      <c r="B901" s="2">
        <v>348057</v>
      </c>
      <c r="C901" s="2" t="s">
        <v>314</v>
      </c>
      <c r="D901" s="2" t="s">
        <v>10</v>
      </c>
      <c r="E901" s="3" t="s">
        <v>6</v>
      </c>
      <c r="F901" s="16">
        <f t="shared" ca="1" si="110"/>
        <v>17</v>
      </c>
      <c r="G901" s="17">
        <f t="shared" ca="1" si="111"/>
        <v>13</v>
      </c>
      <c r="H901" s="36" t="str">
        <f>IFERROR(VLOOKUP(Tabla1[[#This Row],[COD PRODUCTO]],Tabla13[#All],9,0),"C")</f>
        <v>C</v>
      </c>
      <c r="I901" s="11">
        <f t="shared" ca="1" si="116"/>
        <v>100</v>
      </c>
      <c r="J901" s="11">
        <f t="shared" ca="1" si="116"/>
        <v>518</v>
      </c>
      <c r="K901" s="11">
        <f t="shared" ca="1" si="116"/>
        <v>783</v>
      </c>
      <c r="L901" s="11">
        <f t="shared" ca="1" si="116"/>
        <v>72</v>
      </c>
      <c r="M901" s="11">
        <f t="shared" ca="1" si="116"/>
        <v>537</v>
      </c>
      <c r="N901" s="11">
        <f t="shared" ca="1" si="116"/>
        <v>335</v>
      </c>
      <c r="O901" s="11">
        <f t="shared" ca="1" si="116"/>
        <v>438</v>
      </c>
      <c r="P901" s="11">
        <f t="shared" ca="1" si="116"/>
        <v>967</v>
      </c>
      <c r="Q901" s="11">
        <f t="shared" ca="1" si="116"/>
        <v>-18</v>
      </c>
      <c r="R901" s="11">
        <f t="shared" ca="1" si="116"/>
        <v>384</v>
      </c>
      <c r="S901" s="11">
        <f t="shared" ca="1" si="116"/>
        <v>712</v>
      </c>
      <c r="T901" s="11">
        <f t="shared" ca="1" si="116"/>
        <v>729</v>
      </c>
      <c r="U901" s="11">
        <f ca="1">IF($B$9=1,AVERAGE(Tabla1[[#This Row],[OCT]:[DIC]]),IF($B$9=2,AVERAGE(Tabla1[[#This Row],[JUL]:[DIC]]),AVERAGE(Tabla1[[#This Row],[ENE]:[DIC]])))</f>
        <v>608.33333333333337</v>
      </c>
      <c r="V901" s="11">
        <f ca="1">+Tabla1[[#This Row],[PROMEDIO VENTA (UNDS)]]/30</f>
        <v>20.277777777777779</v>
      </c>
      <c r="W901" s="11">
        <f ca="1">+Tabla1[[#This Row],[VENTA POR DÍA]]*Tabla1[[#This Row],[LEAD TIME (Días)]]</f>
        <v>263.61111111111114</v>
      </c>
      <c r="X901" s="11" t="str">
        <f>IF(Tabla1[[#This Row],[ABC]]="C","A PEDIDO","STOCK")</f>
        <v>A PEDIDO</v>
      </c>
      <c r="Y901" s="11">
        <f>IF(Tabla1[[#This Row],[ABC]]="C",0,ROUNDUP(VLOOKUP(Tabla1[[#This Row],[ABC]],$F$11:$J$12,MATCH(Y$15,$F$10:$J$10,0),0)*Tabla1[[#This Row],[VENTA POR DÍA]],0))</f>
        <v>0</v>
      </c>
      <c r="Z901" s="11">
        <f>IF(Tabla1[[#This Row],[ABC]]="C",0,ROUNDUP(VLOOKUP(Tabla1[[#This Row],[ABC]],$F$11:$J$12,MATCH(Z$15,$F$10:$J$10,0),0)*Tabla1[[#This Row],[VENTA POR DÍA]],0))</f>
        <v>0</v>
      </c>
    </row>
    <row r="902" spans="2:26" x14ac:dyDescent="0.2">
      <c r="B902" s="2">
        <v>348798</v>
      </c>
      <c r="C902" s="2" t="s">
        <v>685</v>
      </c>
      <c r="D902" s="2" t="s">
        <v>10</v>
      </c>
      <c r="E902" s="3" t="s">
        <v>6</v>
      </c>
      <c r="F902" s="16">
        <f t="shared" ca="1" si="110"/>
        <v>21</v>
      </c>
      <c r="G902" s="17">
        <f t="shared" ca="1" si="111"/>
        <v>21</v>
      </c>
      <c r="H902" s="36" t="str">
        <f>IFERROR(VLOOKUP(Tabla1[[#This Row],[COD PRODUCTO]],Tabla13[#All],9,0),"C")</f>
        <v>B</v>
      </c>
      <c r="I902" s="11">
        <f t="shared" ca="1" si="116"/>
        <v>-75</v>
      </c>
      <c r="J902" s="11">
        <f t="shared" ca="1" si="116"/>
        <v>739</v>
      </c>
      <c r="K902" s="11">
        <f t="shared" ca="1" si="116"/>
        <v>538</v>
      </c>
      <c r="L902" s="11">
        <f t="shared" ca="1" si="116"/>
        <v>888</v>
      </c>
      <c r="M902" s="11">
        <f t="shared" ca="1" si="116"/>
        <v>822</v>
      </c>
      <c r="N902" s="11">
        <f t="shared" ca="1" si="116"/>
        <v>117</v>
      </c>
      <c r="O902" s="11">
        <f t="shared" ca="1" si="116"/>
        <v>887</v>
      </c>
      <c r="P902" s="11">
        <f t="shared" ca="1" si="116"/>
        <v>506</v>
      </c>
      <c r="Q902" s="11">
        <f t="shared" ca="1" si="116"/>
        <v>721</v>
      </c>
      <c r="R902" s="11">
        <f t="shared" ca="1" si="116"/>
        <v>792</v>
      </c>
      <c r="S902" s="11">
        <f t="shared" ca="1" si="116"/>
        <v>814</v>
      </c>
      <c r="T902" s="11">
        <f t="shared" ca="1" si="116"/>
        <v>163</v>
      </c>
      <c r="U902" s="11">
        <f ca="1">IF($B$9=1,AVERAGE(Tabla1[[#This Row],[OCT]:[DIC]]),IF($B$9=2,AVERAGE(Tabla1[[#This Row],[JUL]:[DIC]]),AVERAGE(Tabla1[[#This Row],[ENE]:[DIC]])))</f>
        <v>589.66666666666663</v>
      </c>
      <c r="V902" s="11">
        <f ca="1">+Tabla1[[#This Row],[PROMEDIO VENTA (UNDS)]]/30</f>
        <v>19.655555555555555</v>
      </c>
      <c r="W902" s="11">
        <f ca="1">+Tabla1[[#This Row],[VENTA POR DÍA]]*Tabla1[[#This Row],[LEAD TIME (Días)]]</f>
        <v>412.76666666666665</v>
      </c>
      <c r="X902" s="11" t="str">
        <f>IF(Tabla1[[#This Row],[ABC]]="C","A PEDIDO","STOCK")</f>
        <v>STOCK</v>
      </c>
      <c r="Y902" s="11">
        <f ca="1">IF(Tabla1[[#This Row],[ABC]]="C",0,ROUNDUP(VLOOKUP(Tabla1[[#This Row],[ABC]],$F$11:$J$12,MATCH(Y$15,$F$10:$J$10,0),0)*Tabla1[[#This Row],[VENTA POR DÍA]],0))</f>
        <v>185</v>
      </c>
      <c r="Z902" s="11">
        <f ca="1">IF(Tabla1[[#This Row],[ABC]]="C",0,ROUNDUP(VLOOKUP(Tabla1[[#This Row],[ABC]],$F$11:$J$12,MATCH(Z$15,$F$10:$J$10,0),0)*Tabla1[[#This Row],[VENTA POR DÍA]],0))</f>
        <v>448</v>
      </c>
    </row>
    <row r="903" spans="2:26" x14ac:dyDescent="0.2">
      <c r="B903" s="2">
        <v>362704</v>
      </c>
      <c r="C903" s="2" t="s">
        <v>694</v>
      </c>
      <c r="D903" s="2" t="s">
        <v>10</v>
      </c>
      <c r="E903" s="3" t="s">
        <v>6</v>
      </c>
      <c r="F903" s="16">
        <f t="shared" ca="1" si="110"/>
        <v>23</v>
      </c>
      <c r="G903" s="17">
        <f t="shared" ca="1" si="111"/>
        <v>28</v>
      </c>
      <c r="H903" s="36" t="str">
        <f>IFERROR(VLOOKUP(Tabla1[[#This Row],[COD PRODUCTO]],Tabla13[#All],9,0),"C")</f>
        <v>C</v>
      </c>
      <c r="I903" s="11">
        <f t="shared" ca="1" si="116"/>
        <v>100</v>
      </c>
      <c r="J903" s="11">
        <f t="shared" ca="1" si="116"/>
        <v>575</v>
      </c>
      <c r="K903" s="11">
        <f t="shared" ca="1" si="116"/>
        <v>450</v>
      </c>
      <c r="L903" s="11">
        <f t="shared" ca="1" si="116"/>
        <v>83</v>
      </c>
      <c r="M903" s="11">
        <f t="shared" ca="1" si="116"/>
        <v>102</v>
      </c>
      <c r="N903" s="11">
        <f t="shared" ca="1" si="116"/>
        <v>636</v>
      </c>
      <c r="O903" s="11">
        <f t="shared" ca="1" si="116"/>
        <v>36</v>
      </c>
      <c r="P903" s="11">
        <f t="shared" ca="1" si="116"/>
        <v>778</v>
      </c>
      <c r="Q903" s="11">
        <f t="shared" ca="1" si="116"/>
        <v>284</v>
      </c>
      <c r="R903" s="11">
        <f t="shared" ca="1" si="116"/>
        <v>70</v>
      </c>
      <c r="S903" s="11">
        <f t="shared" ca="1" si="116"/>
        <v>651</v>
      </c>
      <c r="T903" s="11">
        <f t="shared" ca="1" si="116"/>
        <v>458</v>
      </c>
      <c r="U903" s="11">
        <f ca="1">IF($B$9=1,AVERAGE(Tabla1[[#This Row],[OCT]:[DIC]]),IF($B$9=2,AVERAGE(Tabla1[[#This Row],[JUL]:[DIC]]),AVERAGE(Tabla1[[#This Row],[ENE]:[DIC]])))</f>
        <v>393</v>
      </c>
      <c r="V903" s="11">
        <f ca="1">+Tabla1[[#This Row],[PROMEDIO VENTA (UNDS)]]/30</f>
        <v>13.1</v>
      </c>
      <c r="W903" s="11">
        <f ca="1">+Tabla1[[#This Row],[VENTA POR DÍA]]*Tabla1[[#This Row],[LEAD TIME (Días)]]</f>
        <v>366.8</v>
      </c>
      <c r="X903" s="11" t="str">
        <f>IF(Tabla1[[#This Row],[ABC]]="C","A PEDIDO","STOCK")</f>
        <v>A PEDIDO</v>
      </c>
      <c r="Y903" s="11">
        <f>IF(Tabla1[[#This Row],[ABC]]="C",0,ROUNDUP(VLOOKUP(Tabla1[[#This Row],[ABC]],$F$11:$J$12,MATCH(Y$15,$F$10:$J$10,0),0)*Tabla1[[#This Row],[VENTA POR DÍA]],0))</f>
        <v>0</v>
      </c>
      <c r="Z903" s="11">
        <f>IF(Tabla1[[#This Row],[ABC]]="C",0,ROUNDUP(VLOOKUP(Tabla1[[#This Row],[ABC]],$F$11:$J$12,MATCH(Z$15,$F$10:$J$10,0),0)*Tabla1[[#This Row],[VENTA POR DÍA]],0))</f>
        <v>0</v>
      </c>
    </row>
    <row r="904" spans="2:26" x14ac:dyDescent="0.2">
      <c r="B904" s="2">
        <v>348028</v>
      </c>
      <c r="C904" s="2" t="s">
        <v>520</v>
      </c>
      <c r="D904" s="2" t="s">
        <v>10</v>
      </c>
      <c r="E904" s="3" t="s">
        <v>6</v>
      </c>
      <c r="F904" s="16">
        <f t="shared" ca="1" si="110"/>
        <v>48</v>
      </c>
      <c r="G904" s="17">
        <f t="shared" ca="1" si="111"/>
        <v>28</v>
      </c>
      <c r="H904" s="36" t="str">
        <f>IFERROR(VLOOKUP(Tabla1[[#This Row],[COD PRODUCTO]],Tabla13[#All],9,0),"C")</f>
        <v>A</v>
      </c>
      <c r="I904" s="11">
        <f t="shared" ca="1" si="116"/>
        <v>679</v>
      </c>
      <c r="J904" s="11">
        <f t="shared" ca="1" si="116"/>
        <v>607</v>
      </c>
      <c r="K904" s="11">
        <f t="shared" ca="1" si="116"/>
        <v>319</v>
      </c>
      <c r="L904" s="11">
        <f t="shared" ca="1" si="116"/>
        <v>762</v>
      </c>
      <c r="M904" s="11">
        <f t="shared" ca="1" si="116"/>
        <v>301</v>
      </c>
      <c r="N904" s="11">
        <f t="shared" ca="1" si="116"/>
        <v>609</v>
      </c>
      <c r="O904" s="11">
        <f t="shared" ca="1" si="116"/>
        <v>-34</v>
      </c>
      <c r="P904" s="11">
        <f t="shared" ca="1" si="116"/>
        <v>280</v>
      </c>
      <c r="Q904" s="11">
        <f t="shared" ca="1" si="116"/>
        <v>525</v>
      </c>
      <c r="R904" s="11">
        <f t="shared" ca="1" si="116"/>
        <v>560</v>
      </c>
      <c r="S904" s="11">
        <f t="shared" ca="1" si="116"/>
        <v>903</v>
      </c>
      <c r="T904" s="11">
        <f t="shared" ca="1" si="116"/>
        <v>374</v>
      </c>
      <c r="U904" s="11">
        <f ca="1">IF($B$9=1,AVERAGE(Tabla1[[#This Row],[OCT]:[DIC]]),IF($B$9=2,AVERAGE(Tabla1[[#This Row],[JUL]:[DIC]]),AVERAGE(Tabla1[[#This Row],[ENE]:[DIC]])))</f>
        <v>612.33333333333337</v>
      </c>
      <c r="V904" s="11">
        <f ca="1">+Tabla1[[#This Row],[PROMEDIO VENTA (UNDS)]]/30</f>
        <v>20.411111111111111</v>
      </c>
      <c r="W904" s="11">
        <f ca="1">+Tabla1[[#This Row],[VENTA POR DÍA]]*Tabla1[[#This Row],[LEAD TIME (Días)]]</f>
        <v>571.51111111111118</v>
      </c>
      <c r="X904" s="11" t="str">
        <f>IF(Tabla1[[#This Row],[ABC]]="C","A PEDIDO","STOCK")</f>
        <v>STOCK</v>
      </c>
      <c r="Y904" s="11">
        <f ca="1">IF(Tabla1[[#This Row],[ABC]]="C",0,ROUNDUP(VLOOKUP(Tabla1[[#This Row],[ABC]],$F$11:$J$12,MATCH(Y$15,$F$10:$J$10,0),0)*Tabla1[[#This Row],[VENTA POR DÍA]],0))</f>
        <v>61</v>
      </c>
      <c r="Z904" s="11">
        <f ca="1">IF(Tabla1[[#This Row],[ABC]]="C",0,ROUNDUP(VLOOKUP(Tabla1[[#This Row],[ABC]],$F$11:$J$12,MATCH(Z$15,$F$10:$J$10,0),0)*Tabla1[[#This Row],[VENTA POR DÍA]],0))</f>
        <v>596</v>
      </c>
    </row>
    <row r="905" spans="2:26" x14ac:dyDescent="0.2">
      <c r="B905" s="2">
        <v>367723</v>
      </c>
      <c r="C905" s="2" t="s">
        <v>745</v>
      </c>
      <c r="D905" s="2" t="s">
        <v>10</v>
      </c>
      <c r="E905" s="3" t="s">
        <v>6</v>
      </c>
      <c r="F905" s="16">
        <f t="shared" ca="1" si="110"/>
        <v>44</v>
      </c>
      <c r="G905" s="17">
        <f t="shared" ca="1" si="111"/>
        <v>4</v>
      </c>
      <c r="H905" s="36" t="str">
        <f>IFERROR(VLOOKUP(Tabla1[[#This Row],[COD PRODUCTO]],Tabla13[#All],9,0),"C")</f>
        <v>A</v>
      </c>
      <c r="I905" s="11">
        <f t="shared" ca="1" si="116"/>
        <v>25</v>
      </c>
      <c r="J905" s="11">
        <f t="shared" ca="1" si="116"/>
        <v>7</v>
      </c>
      <c r="K905" s="11">
        <f t="shared" ca="1" si="116"/>
        <v>225</v>
      </c>
      <c r="L905" s="11">
        <f t="shared" ca="1" si="116"/>
        <v>12</v>
      </c>
      <c r="M905" s="11">
        <f t="shared" ca="1" si="116"/>
        <v>112</v>
      </c>
      <c r="N905" s="11">
        <f t="shared" ca="1" si="116"/>
        <v>860</v>
      </c>
      <c r="O905" s="11">
        <f t="shared" ca="1" si="116"/>
        <v>19</v>
      </c>
      <c r="P905" s="11">
        <f t="shared" ca="1" si="116"/>
        <v>959</v>
      </c>
      <c r="Q905" s="11">
        <f t="shared" ca="1" si="116"/>
        <v>-72</v>
      </c>
      <c r="R905" s="11">
        <f t="shared" ca="1" si="116"/>
        <v>356</v>
      </c>
      <c r="S905" s="11">
        <f t="shared" ca="1" si="116"/>
        <v>53</v>
      </c>
      <c r="T905" s="11">
        <f t="shared" ca="1" si="116"/>
        <v>399</v>
      </c>
      <c r="U905" s="11">
        <f ca="1">IF($B$9=1,AVERAGE(Tabla1[[#This Row],[OCT]:[DIC]]),IF($B$9=2,AVERAGE(Tabla1[[#This Row],[JUL]:[DIC]]),AVERAGE(Tabla1[[#This Row],[ENE]:[DIC]])))</f>
        <v>269.33333333333331</v>
      </c>
      <c r="V905" s="11">
        <f ca="1">+Tabla1[[#This Row],[PROMEDIO VENTA (UNDS)]]/30</f>
        <v>8.9777777777777779</v>
      </c>
      <c r="W905" s="11">
        <f ca="1">+Tabla1[[#This Row],[VENTA POR DÍA]]*Tabla1[[#This Row],[LEAD TIME (Días)]]</f>
        <v>35.911111111111111</v>
      </c>
      <c r="X905" s="11" t="str">
        <f>IF(Tabla1[[#This Row],[ABC]]="C","A PEDIDO","STOCK")</f>
        <v>STOCK</v>
      </c>
      <c r="Y905" s="11">
        <f ca="1">IF(Tabla1[[#This Row],[ABC]]="C",0,ROUNDUP(VLOOKUP(Tabla1[[#This Row],[ABC]],$F$11:$J$12,MATCH(Y$15,$F$10:$J$10,0),0)*Tabla1[[#This Row],[VENTA POR DÍA]],0))</f>
        <v>27</v>
      </c>
      <c r="Z905" s="11">
        <f ca="1">IF(Tabla1[[#This Row],[ABC]]="C",0,ROUNDUP(VLOOKUP(Tabla1[[#This Row],[ABC]],$F$11:$J$12,MATCH(Z$15,$F$10:$J$10,0),0)*Tabla1[[#This Row],[VENTA POR DÍA]],0))</f>
        <v>262</v>
      </c>
    </row>
    <row r="906" spans="2:26" x14ac:dyDescent="0.2">
      <c r="B906" s="2">
        <v>367769</v>
      </c>
      <c r="C906" s="2" t="s">
        <v>755</v>
      </c>
      <c r="D906" s="2" t="s">
        <v>10</v>
      </c>
      <c r="E906" s="3" t="s">
        <v>6</v>
      </c>
      <c r="F906" s="16">
        <f t="shared" ca="1" si="110"/>
        <v>13</v>
      </c>
      <c r="G906" s="17">
        <f t="shared" ca="1" si="111"/>
        <v>22</v>
      </c>
      <c r="H906" s="36" t="str">
        <f>IFERROR(VLOOKUP(Tabla1[[#This Row],[COD PRODUCTO]],Tabla13[#All],9,0),"C")</f>
        <v>C</v>
      </c>
      <c r="I906" s="11">
        <f t="shared" ref="I906:T915" ca="1" si="117">RANDBETWEEN(-100,1000)</f>
        <v>784</v>
      </c>
      <c r="J906" s="11">
        <f t="shared" ca="1" si="117"/>
        <v>67</v>
      </c>
      <c r="K906" s="11">
        <f t="shared" ca="1" si="117"/>
        <v>151</v>
      </c>
      <c r="L906" s="11">
        <f t="shared" ca="1" si="117"/>
        <v>343</v>
      </c>
      <c r="M906" s="11">
        <f t="shared" ca="1" si="117"/>
        <v>433</v>
      </c>
      <c r="N906" s="11">
        <f t="shared" ca="1" si="117"/>
        <v>406</v>
      </c>
      <c r="O906" s="11">
        <f t="shared" ca="1" si="117"/>
        <v>248</v>
      </c>
      <c r="P906" s="11">
        <f t="shared" ca="1" si="117"/>
        <v>410</v>
      </c>
      <c r="Q906" s="11">
        <f t="shared" ca="1" si="117"/>
        <v>795</v>
      </c>
      <c r="R906" s="11">
        <f t="shared" ca="1" si="117"/>
        <v>33</v>
      </c>
      <c r="S906" s="11">
        <f t="shared" ca="1" si="117"/>
        <v>658</v>
      </c>
      <c r="T906" s="11">
        <f t="shared" ca="1" si="117"/>
        <v>-94</v>
      </c>
      <c r="U906" s="11">
        <f ca="1">IF($B$9=1,AVERAGE(Tabla1[[#This Row],[OCT]:[DIC]]),IF($B$9=2,AVERAGE(Tabla1[[#This Row],[JUL]:[DIC]]),AVERAGE(Tabla1[[#This Row],[ENE]:[DIC]])))</f>
        <v>199</v>
      </c>
      <c r="V906" s="11">
        <f ca="1">+Tabla1[[#This Row],[PROMEDIO VENTA (UNDS)]]/30</f>
        <v>6.6333333333333337</v>
      </c>
      <c r="W906" s="11">
        <f ca="1">+Tabla1[[#This Row],[VENTA POR DÍA]]*Tabla1[[#This Row],[LEAD TIME (Días)]]</f>
        <v>145.93333333333334</v>
      </c>
      <c r="X906" s="11" t="str">
        <f>IF(Tabla1[[#This Row],[ABC]]="C","A PEDIDO","STOCK")</f>
        <v>A PEDIDO</v>
      </c>
      <c r="Y906" s="11">
        <f>IF(Tabla1[[#This Row],[ABC]]="C",0,ROUNDUP(VLOOKUP(Tabla1[[#This Row],[ABC]],$F$11:$J$12,MATCH(Y$15,$F$10:$J$10,0),0)*Tabla1[[#This Row],[VENTA POR DÍA]],0))</f>
        <v>0</v>
      </c>
      <c r="Z906" s="11">
        <f>IF(Tabla1[[#This Row],[ABC]]="C",0,ROUNDUP(VLOOKUP(Tabla1[[#This Row],[ABC]],$F$11:$J$12,MATCH(Z$15,$F$10:$J$10,0),0)*Tabla1[[#This Row],[VENTA POR DÍA]],0))</f>
        <v>0</v>
      </c>
    </row>
    <row r="907" spans="2:26" x14ac:dyDescent="0.2">
      <c r="B907" s="2">
        <v>366681</v>
      </c>
      <c r="C907" s="2" t="s">
        <v>761</v>
      </c>
      <c r="D907" s="2" t="s">
        <v>10</v>
      </c>
      <c r="E907" s="3" t="s">
        <v>6</v>
      </c>
      <c r="F907" s="16">
        <f t="shared" ca="1" si="110"/>
        <v>46</v>
      </c>
      <c r="G907" s="17">
        <f t="shared" ca="1" si="111"/>
        <v>10</v>
      </c>
      <c r="H907" s="36" t="str">
        <f>IFERROR(VLOOKUP(Tabla1[[#This Row],[COD PRODUCTO]],Tabla13[#All],9,0),"C")</f>
        <v>C</v>
      </c>
      <c r="I907" s="11">
        <f t="shared" ca="1" si="117"/>
        <v>389</v>
      </c>
      <c r="J907" s="11">
        <f t="shared" ca="1" si="117"/>
        <v>303</v>
      </c>
      <c r="K907" s="11">
        <f t="shared" ca="1" si="117"/>
        <v>-2</v>
      </c>
      <c r="L907" s="11">
        <f t="shared" ca="1" si="117"/>
        <v>465</v>
      </c>
      <c r="M907" s="11">
        <f t="shared" ca="1" si="117"/>
        <v>640</v>
      </c>
      <c r="N907" s="11">
        <f t="shared" ca="1" si="117"/>
        <v>488</v>
      </c>
      <c r="O907" s="11">
        <f t="shared" ca="1" si="117"/>
        <v>694</v>
      </c>
      <c r="P907" s="11">
        <f t="shared" ca="1" si="117"/>
        <v>471</v>
      </c>
      <c r="Q907" s="11">
        <f t="shared" ca="1" si="117"/>
        <v>258</v>
      </c>
      <c r="R907" s="11">
        <f t="shared" ca="1" si="117"/>
        <v>491</v>
      </c>
      <c r="S907" s="11">
        <f t="shared" ca="1" si="117"/>
        <v>734</v>
      </c>
      <c r="T907" s="11">
        <f t="shared" ca="1" si="117"/>
        <v>831</v>
      </c>
      <c r="U907" s="11">
        <f ca="1">IF($B$9=1,AVERAGE(Tabla1[[#This Row],[OCT]:[DIC]]),IF($B$9=2,AVERAGE(Tabla1[[#This Row],[JUL]:[DIC]]),AVERAGE(Tabla1[[#This Row],[ENE]:[DIC]])))</f>
        <v>685.33333333333337</v>
      </c>
      <c r="V907" s="11">
        <f ca="1">+Tabla1[[#This Row],[PROMEDIO VENTA (UNDS)]]/30</f>
        <v>22.844444444444445</v>
      </c>
      <c r="W907" s="11">
        <f ca="1">+Tabla1[[#This Row],[VENTA POR DÍA]]*Tabla1[[#This Row],[LEAD TIME (Días)]]</f>
        <v>228.44444444444446</v>
      </c>
      <c r="X907" s="11" t="str">
        <f>IF(Tabla1[[#This Row],[ABC]]="C","A PEDIDO","STOCK")</f>
        <v>A PEDIDO</v>
      </c>
      <c r="Y907" s="11">
        <f>IF(Tabla1[[#This Row],[ABC]]="C",0,ROUNDUP(VLOOKUP(Tabla1[[#This Row],[ABC]],$F$11:$J$12,MATCH(Y$15,$F$10:$J$10,0),0)*Tabla1[[#This Row],[VENTA POR DÍA]],0))</f>
        <v>0</v>
      </c>
      <c r="Z907" s="11">
        <f>IF(Tabla1[[#This Row],[ABC]]="C",0,ROUNDUP(VLOOKUP(Tabla1[[#This Row],[ABC]],$F$11:$J$12,MATCH(Z$15,$F$10:$J$10,0),0)*Tabla1[[#This Row],[VENTA POR DÍA]],0))</f>
        <v>0</v>
      </c>
    </row>
    <row r="908" spans="2:26" x14ac:dyDescent="0.2">
      <c r="B908" s="2">
        <v>367694</v>
      </c>
      <c r="C908" s="2" t="s">
        <v>788</v>
      </c>
      <c r="D908" s="2" t="s">
        <v>10</v>
      </c>
      <c r="E908" s="3" t="s">
        <v>6</v>
      </c>
      <c r="F908" s="16">
        <f t="shared" ca="1" si="110"/>
        <v>43</v>
      </c>
      <c r="G908" s="17">
        <f t="shared" ca="1" si="111"/>
        <v>6</v>
      </c>
      <c r="H908" s="36" t="str">
        <f>IFERROR(VLOOKUP(Tabla1[[#This Row],[COD PRODUCTO]],Tabla13[#All],9,0),"C")</f>
        <v>C</v>
      </c>
      <c r="I908" s="11">
        <f t="shared" ca="1" si="117"/>
        <v>-84</v>
      </c>
      <c r="J908" s="11">
        <f t="shared" ca="1" si="117"/>
        <v>29</v>
      </c>
      <c r="K908" s="11">
        <f t="shared" ca="1" si="117"/>
        <v>351</v>
      </c>
      <c r="L908" s="11">
        <f t="shared" ca="1" si="117"/>
        <v>574</v>
      </c>
      <c r="M908" s="11">
        <f t="shared" ca="1" si="117"/>
        <v>945</v>
      </c>
      <c r="N908" s="11">
        <f t="shared" ca="1" si="117"/>
        <v>891</v>
      </c>
      <c r="O908" s="11">
        <f t="shared" ca="1" si="117"/>
        <v>929</v>
      </c>
      <c r="P908" s="11">
        <f t="shared" ca="1" si="117"/>
        <v>829</v>
      </c>
      <c r="Q908" s="11">
        <f t="shared" ca="1" si="117"/>
        <v>166</v>
      </c>
      <c r="R908" s="11">
        <f t="shared" ca="1" si="117"/>
        <v>781</v>
      </c>
      <c r="S908" s="11">
        <f t="shared" ca="1" si="117"/>
        <v>114</v>
      </c>
      <c r="T908" s="11">
        <f t="shared" ca="1" si="117"/>
        <v>144</v>
      </c>
      <c r="U908" s="11">
        <f ca="1">IF($B$9=1,AVERAGE(Tabla1[[#This Row],[OCT]:[DIC]]),IF($B$9=2,AVERAGE(Tabla1[[#This Row],[JUL]:[DIC]]),AVERAGE(Tabla1[[#This Row],[ENE]:[DIC]])))</f>
        <v>346.33333333333331</v>
      </c>
      <c r="V908" s="11">
        <f ca="1">+Tabla1[[#This Row],[PROMEDIO VENTA (UNDS)]]/30</f>
        <v>11.544444444444444</v>
      </c>
      <c r="W908" s="11">
        <f ca="1">+Tabla1[[#This Row],[VENTA POR DÍA]]*Tabla1[[#This Row],[LEAD TIME (Días)]]</f>
        <v>69.266666666666666</v>
      </c>
      <c r="X908" s="11" t="str">
        <f>IF(Tabla1[[#This Row],[ABC]]="C","A PEDIDO","STOCK")</f>
        <v>A PEDIDO</v>
      </c>
      <c r="Y908" s="11">
        <f>IF(Tabla1[[#This Row],[ABC]]="C",0,ROUNDUP(VLOOKUP(Tabla1[[#This Row],[ABC]],$F$11:$J$12,MATCH(Y$15,$F$10:$J$10,0),0)*Tabla1[[#This Row],[VENTA POR DÍA]],0))</f>
        <v>0</v>
      </c>
      <c r="Z908" s="11">
        <f>IF(Tabla1[[#This Row],[ABC]]="C",0,ROUNDUP(VLOOKUP(Tabla1[[#This Row],[ABC]],$F$11:$J$12,MATCH(Z$15,$F$10:$J$10,0),0)*Tabla1[[#This Row],[VENTA POR DÍA]],0))</f>
        <v>0</v>
      </c>
    </row>
    <row r="909" spans="2:26" x14ac:dyDescent="0.2">
      <c r="B909" s="2">
        <v>362701</v>
      </c>
      <c r="C909" s="2" t="s">
        <v>802</v>
      </c>
      <c r="D909" s="2" t="s">
        <v>10</v>
      </c>
      <c r="E909" s="3" t="s">
        <v>6</v>
      </c>
      <c r="F909" s="16">
        <f t="shared" ca="1" si="110"/>
        <v>31</v>
      </c>
      <c r="G909" s="17">
        <f t="shared" ca="1" si="111"/>
        <v>29</v>
      </c>
      <c r="H909" s="36" t="str">
        <f>IFERROR(VLOOKUP(Tabla1[[#This Row],[COD PRODUCTO]],Tabla13[#All],9,0),"C")</f>
        <v>A</v>
      </c>
      <c r="I909" s="11">
        <f t="shared" ca="1" si="117"/>
        <v>530</v>
      </c>
      <c r="J909" s="11">
        <f t="shared" ca="1" si="117"/>
        <v>953</v>
      </c>
      <c r="K909" s="11">
        <f t="shared" ca="1" si="117"/>
        <v>598</v>
      </c>
      <c r="L909" s="11">
        <f t="shared" ca="1" si="117"/>
        <v>926</v>
      </c>
      <c r="M909" s="11">
        <f t="shared" ca="1" si="117"/>
        <v>506</v>
      </c>
      <c r="N909" s="11">
        <f t="shared" ca="1" si="117"/>
        <v>480</v>
      </c>
      <c r="O909" s="11">
        <f t="shared" ca="1" si="117"/>
        <v>77</v>
      </c>
      <c r="P909" s="11">
        <f t="shared" ca="1" si="117"/>
        <v>552</v>
      </c>
      <c r="Q909" s="11">
        <f t="shared" ca="1" si="117"/>
        <v>452</v>
      </c>
      <c r="R909" s="11">
        <f t="shared" ca="1" si="117"/>
        <v>656</v>
      </c>
      <c r="S909" s="11">
        <f t="shared" ca="1" si="117"/>
        <v>906</v>
      </c>
      <c r="T909" s="11">
        <f t="shared" ca="1" si="117"/>
        <v>677</v>
      </c>
      <c r="U909" s="11">
        <f ca="1">IF($B$9=1,AVERAGE(Tabla1[[#This Row],[OCT]:[DIC]]),IF($B$9=2,AVERAGE(Tabla1[[#This Row],[JUL]:[DIC]]),AVERAGE(Tabla1[[#This Row],[ENE]:[DIC]])))</f>
        <v>746.33333333333337</v>
      </c>
      <c r="V909" s="11">
        <f ca="1">+Tabla1[[#This Row],[PROMEDIO VENTA (UNDS)]]/30</f>
        <v>24.87777777777778</v>
      </c>
      <c r="W909" s="11">
        <f ca="1">+Tabla1[[#This Row],[VENTA POR DÍA]]*Tabla1[[#This Row],[LEAD TIME (Días)]]</f>
        <v>721.45555555555563</v>
      </c>
      <c r="X909" s="11" t="str">
        <f>IF(Tabla1[[#This Row],[ABC]]="C","A PEDIDO","STOCK")</f>
        <v>STOCK</v>
      </c>
      <c r="Y909" s="11">
        <f ca="1">IF(Tabla1[[#This Row],[ABC]]="C",0,ROUNDUP(VLOOKUP(Tabla1[[#This Row],[ABC]],$F$11:$J$12,MATCH(Y$15,$F$10:$J$10,0),0)*Tabla1[[#This Row],[VENTA POR DÍA]],0))</f>
        <v>74</v>
      </c>
      <c r="Z909" s="11">
        <f ca="1">IF(Tabla1[[#This Row],[ABC]]="C",0,ROUNDUP(VLOOKUP(Tabla1[[#This Row],[ABC]],$F$11:$J$12,MATCH(Z$15,$F$10:$J$10,0),0)*Tabla1[[#This Row],[VENTA POR DÍA]],0))</f>
        <v>726</v>
      </c>
    </row>
    <row r="910" spans="2:26" x14ac:dyDescent="0.2">
      <c r="B910" s="2">
        <v>347900</v>
      </c>
      <c r="C910" s="2" t="s">
        <v>24</v>
      </c>
      <c r="D910" s="2" t="s">
        <v>25</v>
      </c>
      <c r="E910" s="3" t="s">
        <v>6</v>
      </c>
      <c r="F910" s="16">
        <f t="shared" ca="1" si="110"/>
        <v>40</v>
      </c>
      <c r="G910" s="17">
        <f t="shared" ca="1" si="111"/>
        <v>17</v>
      </c>
      <c r="H910" s="36" t="str">
        <f>IFERROR(VLOOKUP(Tabla1[[#This Row],[COD PRODUCTO]],Tabla13[#All],9,0),"C")</f>
        <v>B</v>
      </c>
      <c r="I910" s="11">
        <f t="shared" ca="1" si="117"/>
        <v>372</v>
      </c>
      <c r="J910" s="11">
        <f t="shared" ca="1" si="117"/>
        <v>6</v>
      </c>
      <c r="K910" s="11">
        <f t="shared" ca="1" si="117"/>
        <v>567</v>
      </c>
      <c r="L910" s="11">
        <f t="shared" ca="1" si="117"/>
        <v>-89</v>
      </c>
      <c r="M910" s="11">
        <f t="shared" ca="1" si="117"/>
        <v>-35</v>
      </c>
      <c r="N910" s="11">
        <f t="shared" ca="1" si="117"/>
        <v>665</v>
      </c>
      <c r="O910" s="11">
        <f t="shared" ca="1" si="117"/>
        <v>326</v>
      </c>
      <c r="P910" s="11">
        <f t="shared" ca="1" si="117"/>
        <v>995</v>
      </c>
      <c r="Q910" s="11">
        <f t="shared" ca="1" si="117"/>
        <v>404</v>
      </c>
      <c r="R910" s="11">
        <f t="shared" ca="1" si="117"/>
        <v>652</v>
      </c>
      <c r="S910" s="11">
        <f t="shared" ca="1" si="117"/>
        <v>894</v>
      </c>
      <c r="T910" s="11">
        <f t="shared" ca="1" si="117"/>
        <v>485</v>
      </c>
      <c r="U910" s="11">
        <f ca="1">IF($B$9=1,AVERAGE(Tabla1[[#This Row],[OCT]:[DIC]]),IF($B$9=2,AVERAGE(Tabla1[[#This Row],[JUL]:[DIC]]),AVERAGE(Tabla1[[#This Row],[ENE]:[DIC]])))</f>
        <v>677</v>
      </c>
      <c r="V910" s="11">
        <f ca="1">+Tabla1[[#This Row],[PROMEDIO VENTA (UNDS)]]/30</f>
        <v>22.566666666666666</v>
      </c>
      <c r="W910" s="11">
        <f ca="1">+Tabla1[[#This Row],[VENTA POR DÍA]]*Tabla1[[#This Row],[LEAD TIME (Días)]]</f>
        <v>383.63333333333333</v>
      </c>
      <c r="X910" s="11" t="str">
        <f>IF(Tabla1[[#This Row],[ABC]]="C","A PEDIDO","STOCK")</f>
        <v>STOCK</v>
      </c>
      <c r="Y910" s="11">
        <f ca="1">IF(Tabla1[[#This Row],[ABC]]="C",0,ROUNDUP(VLOOKUP(Tabla1[[#This Row],[ABC]],$F$11:$J$12,MATCH(Y$15,$F$10:$J$10,0),0)*Tabla1[[#This Row],[VENTA POR DÍA]],0))</f>
        <v>212</v>
      </c>
      <c r="Z910" s="11">
        <f ca="1">IF(Tabla1[[#This Row],[ABC]]="C",0,ROUNDUP(VLOOKUP(Tabla1[[#This Row],[ABC]],$F$11:$J$12,MATCH(Z$15,$F$10:$J$10,0),0)*Tabla1[[#This Row],[VENTA POR DÍA]],0))</f>
        <v>515</v>
      </c>
    </row>
    <row r="911" spans="2:26" x14ac:dyDescent="0.2">
      <c r="B911" s="2">
        <v>347921</v>
      </c>
      <c r="C911" s="2" t="s">
        <v>56</v>
      </c>
      <c r="D911" s="2" t="s">
        <v>25</v>
      </c>
      <c r="E911" s="3" t="s">
        <v>6</v>
      </c>
      <c r="F911" s="16">
        <f t="shared" ca="1" si="110"/>
        <v>23</v>
      </c>
      <c r="G911" s="17">
        <f t="shared" ca="1" si="111"/>
        <v>15</v>
      </c>
      <c r="H911" s="36" t="str">
        <f>IFERROR(VLOOKUP(Tabla1[[#This Row],[COD PRODUCTO]],Tabla13[#All],9,0),"C")</f>
        <v>B</v>
      </c>
      <c r="I911" s="11">
        <f t="shared" ca="1" si="117"/>
        <v>655</v>
      </c>
      <c r="J911" s="11">
        <f t="shared" ca="1" si="117"/>
        <v>485</v>
      </c>
      <c r="K911" s="11">
        <f t="shared" ca="1" si="117"/>
        <v>889</v>
      </c>
      <c r="L911" s="11">
        <f t="shared" ca="1" si="117"/>
        <v>72</v>
      </c>
      <c r="M911" s="11">
        <f t="shared" ca="1" si="117"/>
        <v>-42</v>
      </c>
      <c r="N911" s="11">
        <f t="shared" ca="1" si="117"/>
        <v>731</v>
      </c>
      <c r="O911" s="11">
        <f t="shared" ca="1" si="117"/>
        <v>478</v>
      </c>
      <c r="P911" s="11">
        <f t="shared" ca="1" si="117"/>
        <v>-84</v>
      </c>
      <c r="Q911" s="11">
        <f t="shared" ca="1" si="117"/>
        <v>162</v>
      </c>
      <c r="R911" s="11">
        <f t="shared" ca="1" si="117"/>
        <v>-77</v>
      </c>
      <c r="S911" s="11">
        <f t="shared" ca="1" si="117"/>
        <v>212</v>
      </c>
      <c r="T911" s="11">
        <f t="shared" ca="1" si="117"/>
        <v>-72</v>
      </c>
      <c r="U911" s="11">
        <f ca="1">IF($B$9=1,AVERAGE(Tabla1[[#This Row],[OCT]:[DIC]]),IF($B$9=2,AVERAGE(Tabla1[[#This Row],[JUL]:[DIC]]),AVERAGE(Tabla1[[#This Row],[ENE]:[DIC]])))</f>
        <v>21</v>
      </c>
      <c r="V911" s="11">
        <f ca="1">+Tabla1[[#This Row],[PROMEDIO VENTA (UNDS)]]/30</f>
        <v>0.7</v>
      </c>
      <c r="W911" s="11">
        <f ca="1">+Tabla1[[#This Row],[VENTA POR DÍA]]*Tabla1[[#This Row],[LEAD TIME (Días)]]</f>
        <v>10.5</v>
      </c>
      <c r="X911" s="11" t="str">
        <f>IF(Tabla1[[#This Row],[ABC]]="C","A PEDIDO","STOCK")</f>
        <v>STOCK</v>
      </c>
      <c r="Y911" s="11">
        <f ca="1">IF(Tabla1[[#This Row],[ABC]]="C",0,ROUNDUP(VLOOKUP(Tabla1[[#This Row],[ABC]],$F$11:$J$12,MATCH(Y$15,$F$10:$J$10,0),0)*Tabla1[[#This Row],[VENTA POR DÍA]],0))</f>
        <v>7</v>
      </c>
      <c r="Z911" s="11">
        <f ca="1">IF(Tabla1[[#This Row],[ABC]]="C",0,ROUNDUP(VLOOKUP(Tabla1[[#This Row],[ABC]],$F$11:$J$12,MATCH(Z$15,$F$10:$J$10,0),0)*Tabla1[[#This Row],[VENTA POR DÍA]],0))</f>
        <v>16</v>
      </c>
    </row>
    <row r="912" spans="2:26" x14ac:dyDescent="0.2">
      <c r="B912" s="2">
        <v>347941</v>
      </c>
      <c r="C912" s="2" t="s">
        <v>59</v>
      </c>
      <c r="D912" s="2" t="s">
        <v>25</v>
      </c>
      <c r="E912" s="3" t="s">
        <v>6</v>
      </c>
      <c r="F912" s="16">
        <f t="shared" ref="F912:F975" ca="1" si="118">RANDBETWEEN(5,50)</f>
        <v>28</v>
      </c>
      <c r="G912" s="17">
        <f t="shared" ref="G912:G975" ca="1" si="119">RANDBETWEEN(3,30)</f>
        <v>7</v>
      </c>
      <c r="H912" s="36" t="str">
        <f>IFERROR(VLOOKUP(Tabla1[[#This Row],[COD PRODUCTO]],Tabla13[#All],9,0),"C")</f>
        <v>B</v>
      </c>
      <c r="I912" s="11">
        <f t="shared" ca="1" si="117"/>
        <v>946</v>
      </c>
      <c r="J912" s="11">
        <f t="shared" ca="1" si="117"/>
        <v>721</v>
      </c>
      <c r="K912" s="11">
        <f t="shared" ca="1" si="117"/>
        <v>283</v>
      </c>
      <c r="L912" s="11">
        <f t="shared" ca="1" si="117"/>
        <v>122</v>
      </c>
      <c r="M912" s="11">
        <f t="shared" ca="1" si="117"/>
        <v>672</v>
      </c>
      <c r="N912" s="11">
        <f t="shared" ca="1" si="117"/>
        <v>816</v>
      </c>
      <c r="O912" s="11">
        <f t="shared" ca="1" si="117"/>
        <v>948</v>
      </c>
      <c r="P912" s="11">
        <f t="shared" ca="1" si="117"/>
        <v>260</v>
      </c>
      <c r="Q912" s="11">
        <f t="shared" ca="1" si="117"/>
        <v>129</v>
      </c>
      <c r="R912" s="11">
        <f t="shared" ca="1" si="117"/>
        <v>163</v>
      </c>
      <c r="S912" s="11">
        <f t="shared" ca="1" si="117"/>
        <v>740</v>
      </c>
      <c r="T912" s="11">
        <f t="shared" ca="1" si="117"/>
        <v>-71</v>
      </c>
      <c r="U912" s="11">
        <f ca="1">IF($B$9=1,AVERAGE(Tabla1[[#This Row],[OCT]:[DIC]]),IF($B$9=2,AVERAGE(Tabla1[[#This Row],[JUL]:[DIC]]),AVERAGE(Tabla1[[#This Row],[ENE]:[DIC]])))</f>
        <v>277.33333333333331</v>
      </c>
      <c r="V912" s="11">
        <f ca="1">+Tabla1[[#This Row],[PROMEDIO VENTA (UNDS)]]/30</f>
        <v>9.2444444444444436</v>
      </c>
      <c r="W912" s="11">
        <f ca="1">+Tabla1[[#This Row],[VENTA POR DÍA]]*Tabla1[[#This Row],[LEAD TIME (Días)]]</f>
        <v>64.711111111111109</v>
      </c>
      <c r="X912" s="11" t="str">
        <f>IF(Tabla1[[#This Row],[ABC]]="C","A PEDIDO","STOCK")</f>
        <v>STOCK</v>
      </c>
      <c r="Y912" s="11">
        <f ca="1">IF(Tabla1[[#This Row],[ABC]]="C",0,ROUNDUP(VLOOKUP(Tabla1[[#This Row],[ABC]],$F$11:$J$12,MATCH(Y$15,$F$10:$J$10,0),0)*Tabla1[[#This Row],[VENTA POR DÍA]],0))</f>
        <v>87</v>
      </c>
      <c r="Z912" s="11">
        <f ca="1">IF(Tabla1[[#This Row],[ABC]]="C",0,ROUNDUP(VLOOKUP(Tabla1[[#This Row],[ABC]],$F$11:$J$12,MATCH(Z$15,$F$10:$J$10,0),0)*Tabla1[[#This Row],[VENTA POR DÍA]],0))</f>
        <v>211</v>
      </c>
    </row>
    <row r="913" spans="2:26" x14ac:dyDescent="0.2">
      <c r="B913" s="2">
        <v>347932</v>
      </c>
      <c r="C913" s="2" t="s">
        <v>60</v>
      </c>
      <c r="D913" s="2" t="s">
        <v>25</v>
      </c>
      <c r="E913" s="3" t="s">
        <v>6</v>
      </c>
      <c r="F913" s="16">
        <f t="shared" ca="1" si="118"/>
        <v>41</v>
      </c>
      <c r="G913" s="17">
        <f t="shared" ca="1" si="119"/>
        <v>28</v>
      </c>
      <c r="H913" s="36" t="str">
        <f>IFERROR(VLOOKUP(Tabla1[[#This Row],[COD PRODUCTO]],Tabla13[#All],9,0),"C")</f>
        <v>C</v>
      </c>
      <c r="I913" s="11">
        <f t="shared" ca="1" si="117"/>
        <v>690</v>
      </c>
      <c r="J913" s="11">
        <f t="shared" ca="1" si="117"/>
        <v>648</v>
      </c>
      <c r="K913" s="11">
        <f t="shared" ca="1" si="117"/>
        <v>248</v>
      </c>
      <c r="L913" s="11">
        <f t="shared" ca="1" si="117"/>
        <v>-41</v>
      </c>
      <c r="M913" s="11">
        <f t="shared" ca="1" si="117"/>
        <v>107</v>
      </c>
      <c r="N913" s="11">
        <f t="shared" ca="1" si="117"/>
        <v>627</v>
      </c>
      <c r="O913" s="11">
        <f t="shared" ca="1" si="117"/>
        <v>560</v>
      </c>
      <c r="P913" s="11">
        <f t="shared" ca="1" si="117"/>
        <v>583</v>
      </c>
      <c r="Q913" s="11">
        <f t="shared" ca="1" si="117"/>
        <v>189</v>
      </c>
      <c r="R913" s="11">
        <f t="shared" ca="1" si="117"/>
        <v>880</v>
      </c>
      <c r="S913" s="11">
        <f t="shared" ca="1" si="117"/>
        <v>-35</v>
      </c>
      <c r="T913" s="11">
        <f t="shared" ca="1" si="117"/>
        <v>202</v>
      </c>
      <c r="U913" s="11">
        <f ca="1">IF($B$9=1,AVERAGE(Tabla1[[#This Row],[OCT]:[DIC]]),IF($B$9=2,AVERAGE(Tabla1[[#This Row],[JUL]:[DIC]]),AVERAGE(Tabla1[[#This Row],[ENE]:[DIC]])))</f>
        <v>349</v>
      </c>
      <c r="V913" s="11">
        <f ca="1">+Tabla1[[#This Row],[PROMEDIO VENTA (UNDS)]]/30</f>
        <v>11.633333333333333</v>
      </c>
      <c r="W913" s="11">
        <f ca="1">+Tabla1[[#This Row],[VENTA POR DÍA]]*Tabla1[[#This Row],[LEAD TIME (Días)]]</f>
        <v>325.73333333333335</v>
      </c>
      <c r="X913" s="11" t="str">
        <f>IF(Tabla1[[#This Row],[ABC]]="C","A PEDIDO","STOCK")</f>
        <v>A PEDIDO</v>
      </c>
      <c r="Y913" s="11">
        <f>IF(Tabla1[[#This Row],[ABC]]="C",0,ROUNDUP(VLOOKUP(Tabla1[[#This Row],[ABC]],$F$11:$J$12,MATCH(Y$15,$F$10:$J$10,0),0)*Tabla1[[#This Row],[VENTA POR DÍA]],0))</f>
        <v>0</v>
      </c>
      <c r="Z913" s="11">
        <f>IF(Tabla1[[#This Row],[ABC]]="C",0,ROUNDUP(VLOOKUP(Tabla1[[#This Row],[ABC]],$F$11:$J$12,MATCH(Z$15,$F$10:$J$10,0),0)*Tabla1[[#This Row],[VENTA POR DÍA]],0))</f>
        <v>0</v>
      </c>
    </row>
    <row r="914" spans="2:26" x14ac:dyDescent="0.2">
      <c r="B914" s="2">
        <v>347943</v>
      </c>
      <c r="C914" s="2" t="s">
        <v>76</v>
      </c>
      <c r="D914" s="2" t="s">
        <v>25</v>
      </c>
      <c r="E914" s="3" t="s">
        <v>6</v>
      </c>
      <c r="F914" s="16">
        <f t="shared" ca="1" si="118"/>
        <v>19</v>
      </c>
      <c r="G914" s="17">
        <f t="shared" ca="1" si="119"/>
        <v>13</v>
      </c>
      <c r="H914" s="36" t="str">
        <f>IFERROR(VLOOKUP(Tabla1[[#This Row],[COD PRODUCTO]],Tabla13[#All],9,0),"C")</f>
        <v>A</v>
      </c>
      <c r="I914" s="11">
        <f t="shared" ca="1" si="117"/>
        <v>89</v>
      </c>
      <c r="J914" s="11">
        <f t="shared" ca="1" si="117"/>
        <v>407</v>
      </c>
      <c r="K914" s="11">
        <f t="shared" ca="1" si="117"/>
        <v>935</v>
      </c>
      <c r="L914" s="11">
        <f t="shared" ca="1" si="117"/>
        <v>884</v>
      </c>
      <c r="M914" s="11">
        <f t="shared" ca="1" si="117"/>
        <v>99</v>
      </c>
      <c r="N914" s="11">
        <f t="shared" ca="1" si="117"/>
        <v>136</v>
      </c>
      <c r="O914" s="11">
        <f t="shared" ca="1" si="117"/>
        <v>7</v>
      </c>
      <c r="P914" s="11">
        <f t="shared" ca="1" si="117"/>
        <v>-17</v>
      </c>
      <c r="Q914" s="11">
        <f t="shared" ca="1" si="117"/>
        <v>520</v>
      </c>
      <c r="R914" s="11">
        <f t="shared" ca="1" si="117"/>
        <v>-10</v>
      </c>
      <c r="S914" s="11">
        <f t="shared" ca="1" si="117"/>
        <v>135</v>
      </c>
      <c r="T914" s="11">
        <f t="shared" ca="1" si="117"/>
        <v>690</v>
      </c>
      <c r="U914" s="11">
        <f ca="1">IF($B$9=1,AVERAGE(Tabla1[[#This Row],[OCT]:[DIC]]),IF($B$9=2,AVERAGE(Tabla1[[#This Row],[JUL]:[DIC]]),AVERAGE(Tabla1[[#This Row],[ENE]:[DIC]])))</f>
        <v>271.66666666666669</v>
      </c>
      <c r="V914" s="11">
        <f ca="1">+Tabla1[[#This Row],[PROMEDIO VENTA (UNDS)]]/30</f>
        <v>9.0555555555555554</v>
      </c>
      <c r="W914" s="11">
        <f ca="1">+Tabla1[[#This Row],[VENTA POR DÍA]]*Tabla1[[#This Row],[LEAD TIME (Días)]]</f>
        <v>117.72222222222221</v>
      </c>
      <c r="X914" s="11" t="str">
        <f>IF(Tabla1[[#This Row],[ABC]]="C","A PEDIDO","STOCK")</f>
        <v>STOCK</v>
      </c>
      <c r="Y914" s="11">
        <f ca="1">IF(Tabla1[[#This Row],[ABC]]="C",0,ROUNDUP(VLOOKUP(Tabla1[[#This Row],[ABC]],$F$11:$J$12,MATCH(Y$15,$F$10:$J$10,0),0)*Tabla1[[#This Row],[VENTA POR DÍA]],0))</f>
        <v>27</v>
      </c>
      <c r="Z914" s="11">
        <f ca="1">IF(Tabla1[[#This Row],[ABC]]="C",0,ROUNDUP(VLOOKUP(Tabla1[[#This Row],[ABC]],$F$11:$J$12,MATCH(Z$15,$F$10:$J$10,0),0)*Tabla1[[#This Row],[VENTA POR DÍA]],0))</f>
        <v>265</v>
      </c>
    </row>
    <row r="915" spans="2:26" x14ac:dyDescent="0.2">
      <c r="B915" s="2">
        <v>347946</v>
      </c>
      <c r="C915" s="2" t="s">
        <v>77</v>
      </c>
      <c r="D915" s="2" t="s">
        <v>25</v>
      </c>
      <c r="E915" s="3" t="s">
        <v>6</v>
      </c>
      <c r="F915" s="16">
        <f t="shared" ca="1" si="118"/>
        <v>6</v>
      </c>
      <c r="G915" s="17">
        <f t="shared" ca="1" si="119"/>
        <v>3</v>
      </c>
      <c r="H915" s="36" t="str">
        <f>IFERROR(VLOOKUP(Tabla1[[#This Row],[COD PRODUCTO]],Tabla13[#All],9,0),"C")</f>
        <v>C</v>
      </c>
      <c r="I915" s="11">
        <f t="shared" ca="1" si="117"/>
        <v>919</v>
      </c>
      <c r="J915" s="11">
        <f t="shared" ca="1" si="117"/>
        <v>651</v>
      </c>
      <c r="K915" s="11">
        <f t="shared" ca="1" si="117"/>
        <v>21</v>
      </c>
      <c r="L915" s="11">
        <f t="shared" ca="1" si="117"/>
        <v>4</v>
      </c>
      <c r="M915" s="11">
        <f t="shared" ca="1" si="117"/>
        <v>78</v>
      </c>
      <c r="N915" s="11">
        <f t="shared" ca="1" si="117"/>
        <v>16</v>
      </c>
      <c r="O915" s="11">
        <f t="shared" ca="1" si="117"/>
        <v>721</v>
      </c>
      <c r="P915" s="11">
        <f t="shared" ca="1" si="117"/>
        <v>763</v>
      </c>
      <c r="Q915" s="11">
        <f t="shared" ca="1" si="117"/>
        <v>594</v>
      </c>
      <c r="R915" s="11">
        <f t="shared" ca="1" si="117"/>
        <v>736</v>
      </c>
      <c r="S915" s="11">
        <f t="shared" ca="1" si="117"/>
        <v>453</v>
      </c>
      <c r="T915" s="11">
        <f t="shared" ca="1" si="117"/>
        <v>746</v>
      </c>
      <c r="U915" s="11">
        <f ca="1">IF($B$9=1,AVERAGE(Tabla1[[#This Row],[OCT]:[DIC]]),IF($B$9=2,AVERAGE(Tabla1[[#This Row],[JUL]:[DIC]]),AVERAGE(Tabla1[[#This Row],[ENE]:[DIC]])))</f>
        <v>645</v>
      </c>
      <c r="V915" s="11">
        <f ca="1">+Tabla1[[#This Row],[PROMEDIO VENTA (UNDS)]]/30</f>
        <v>21.5</v>
      </c>
      <c r="W915" s="11">
        <f ca="1">+Tabla1[[#This Row],[VENTA POR DÍA]]*Tabla1[[#This Row],[LEAD TIME (Días)]]</f>
        <v>64.5</v>
      </c>
      <c r="X915" s="11" t="str">
        <f>IF(Tabla1[[#This Row],[ABC]]="C","A PEDIDO","STOCK")</f>
        <v>A PEDIDO</v>
      </c>
      <c r="Y915" s="11">
        <f>IF(Tabla1[[#This Row],[ABC]]="C",0,ROUNDUP(VLOOKUP(Tabla1[[#This Row],[ABC]],$F$11:$J$12,MATCH(Y$15,$F$10:$J$10,0),0)*Tabla1[[#This Row],[VENTA POR DÍA]],0))</f>
        <v>0</v>
      </c>
      <c r="Z915" s="11">
        <f>IF(Tabla1[[#This Row],[ABC]]="C",0,ROUNDUP(VLOOKUP(Tabla1[[#This Row],[ABC]],$F$11:$J$12,MATCH(Z$15,$F$10:$J$10,0),0)*Tabla1[[#This Row],[VENTA POR DÍA]],0))</f>
        <v>0</v>
      </c>
    </row>
    <row r="916" spans="2:26" x14ac:dyDescent="0.2">
      <c r="B916" s="2">
        <v>347895</v>
      </c>
      <c r="C916" s="2" t="s">
        <v>80</v>
      </c>
      <c r="D916" s="2" t="s">
        <v>25</v>
      </c>
      <c r="E916" s="3" t="s">
        <v>6</v>
      </c>
      <c r="F916" s="16">
        <f t="shared" ca="1" si="118"/>
        <v>6</v>
      </c>
      <c r="G916" s="17">
        <f t="shared" ca="1" si="119"/>
        <v>7</v>
      </c>
      <c r="H916" s="36" t="str">
        <f>IFERROR(VLOOKUP(Tabla1[[#This Row],[COD PRODUCTO]],Tabla13[#All],9,0),"C")</f>
        <v>C</v>
      </c>
      <c r="I916" s="11">
        <f t="shared" ref="I916:T925" ca="1" si="120">RANDBETWEEN(-100,1000)</f>
        <v>376</v>
      </c>
      <c r="J916" s="11">
        <f t="shared" ca="1" si="120"/>
        <v>665</v>
      </c>
      <c r="K916" s="11">
        <f t="shared" ca="1" si="120"/>
        <v>882</v>
      </c>
      <c r="L916" s="11">
        <f t="shared" ca="1" si="120"/>
        <v>502</v>
      </c>
      <c r="M916" s="11">
        <f t="shared" ca="1" si="120"/>
        <v>686</v>
      </c>
      <c r="N916" s="11">
        <f t="shared" ca="1" si="120"/>
        <v>707</v>
      </c>
      <c r="O916" s="11">
        <f t="shared" ca="1" si="120"/>
        <v>825</v>
      </c>
      <c r="P916" s="11">
        <f t="shared" ca="1" si="120"/>
        <v>333</v>
      </c>
      <c r="Q916" s="11">
        <f t="shared" ca="1" si="120"/>
        <v>527</v>
      </c>
      <c r="R916" s="11">
        <f t="shared" ca="1" si="120"/>
        <v>543</v>
      </c>
      <c r="S916" s="11">
        <f t="shared" ca="1" si="120"/>
        <v>638</v>
      </c>
      <c r="T916" s="11">
        <f t="shared" ca="1" si="120"/>
        <v>17</v>
      </c>
      <c r="U916" s="11">
        <f ca="1">IF($B$9=1,AVERAGE(Tabla1[[#This Row],[OCT]:[DIC]]),IF($B$9=2,AVERAGE(Tabla1[[#This Row],[JUL]:[DIC]]),AVERAGE(Tabla1[[#This Row],[ENE]:[DIC]])))</f>
        <v>399.33333333333331</v>
      </c>
      <c r="V916" s="11">
        <f ca="1">+Tabla1[[#This Row],[PROMEDIO VENTA (UNDS)]]/30</f>
        <v>13.31111111111111</v>
      </c>
      <c r="W916" s="11">
        <f ca="1">+Tabla1[[#This Row],[VENTA POR DÍA]]*Tabla1[[#This Row],[LEAD TIME (Días)]]</f>
        <v>93.177777777777777</v>
      </c>
      <c r="X916" s="11" t="str">
        <f>IF(Tabla1[[#This Row],[ABC]]="C","A PEDIDO","STOCK")</f>
        <v>A PEDIDO</v>
      </c>
      <c r="Y916" s="11">
        <f>IF(Tabla1[[#This Row],[ABC]]="C",0,ROUNDUP(VLOOKUP(Tabla1[[#This Row],[ABC]],$F$11:$J$12,MATCH(Y$15,$F$10:$J$10,0),0)*Tabla1[[#This Row],[VENTA POR DÍA]],0))</f>
        <v>0</v>
      </c>
      <c r="Z916" s="11">
        <f>IF(Tabla1[[#This Row],[ABC]]="C",0,ROUNDUP(VLOOKUP(Tabla1[[#This Row],[ABC]],$F$11:$J$12,MATCH(Z$15,$F$10:$J$10,0),0)*Tabla1[[#This Row],[VENTA POR DÍA]],0))</f>
        <v>0</v>
      </c>
    </row>
    <row r="917" spans="2:26" x14ac:dyDescent="0.2">
      <c r="B917" s="2">
        <v>347928</v>
      </c>
      <c r="C917" s="2" t="s">
        <v>111</v>
      </c>
      <c r="D917" s="2" t="s">
        <v>25</v>
      </c>
      <c r="E917" s="3" t="s">
        <v>6</v>
      </c>
      <c r="F917" s="16">
        <f t="shared" ca="1" si="118"/>
        <v>37</v>
      </c>
      <c r="G917" s="17">
        <f t="shared" ca="1" si="119"/>
        <v>11</v>
      </c>
      <c r="H917" s="36" t="str">
        <f>IFERROR(VLOOKUP(Tabla1[[#This Row],[COD PRODUCTO]],Tabla13[#All],9,0),"C")</f>
        <v>B</v>
      </c>
      <c r="I917" s="11">
        <f t="shared" ca="1" si="120"/>
        <v>296</v>
      </c>
      <c r="J917" s="11">
        <f t="shared" ca="1" si="120"/>
        <v>920</v>
      </c>
      <c r="K917" s="11">
        <f t="shared" ca="1" si="120"/>
        <v>515</v>
      </c>
      <c r="L917" s="11">
        <f t="shared" ca="1" si="120"/>
        <v>2</v>
      </c>
      <c r="M917" s="11">
        <f t="shared" ca="1" si="120"/>
        <v>892</v>
      </c>
      <c r="N917" s="11">
        <f t="shared" ca="1" si="120"/>
        <v>-84</v>
      </c>
      <c r="O917" s="11">
        <f t="shared" ca="1" si="120"/>
        <v>678</v>
      </c>
      <c r="P917" s="11">
        <f t="shared" ca="1" si="120"/>
        <v>607</v>
      </c>
      <c r="Q917" s="11">
        <f t="shared" ca="1" si="120"/>
        <v>150</v>
      </c>
      <c r="R917" s="11">
        <f t="shared" ca="1" si="120"/>
        <v>615</v>
      </c>
      <c r="S917" s="11">
        <f t="shared" ca="1" si="120"/>
        <v>140</v>
      </c>
      <c r="T917" s="11">
        <f t="shared" ca="1" si="120"/>
        <v>288</v>
      </c>
      <c r="U917" s="11">
        <f ca="1">IF($B$9=1,AVERAGE(Tabla1[[#This Row],[OCT]:[DIC]]),IF($B$9=2,AVERAGE(Tabla1[[#This Row],[JUL]:[DIC]]),AVERAGE(Tabla1[[#This Row],[ENE]:[DIC]])))</f>
        <v>347.66666666666669</v>
      </c>
      <c r="V917" s="11">
        <f ca="1">+Tabla1[[#This Row],[PROMEDIO VENTA (UNDS)]]/30</f>
        <v>11.58888888888889</v>
      </c>
      <c r="W917" s="11">
        <f ca="1">+Tabla1[[#This Row],[VENTA POR DÍA]]*Tabla1[[#This Row],[LEAD TIME (Días)]]</f>
        <v>127.47777777777779</v>
      </c>
      <c r="X917" s="11" t="str">
        <f>IF(Tabla1[[#This Row],[ABC]]="C","A PEDIDO","STOCK")</f>
        <v>STOCK</v>
      </c>
      <c r="Y917" s="11">
        <f ca="1">IF(Tabla1[[#This Row],[ABC]]="C",0,ROUNDUP(VLOOKUP(Tabla1[[#This Row],[ABC]],$F$11:$J$12,MATCH(Y$15,$F$10:$J$10,0),0)*Tabla1[[#This Row],[VENTA POR DÍA]],0))</f>
        <v>109</v>
      </c>
      <c r="Z917" s="11">
        <f ca="1">IF(Tabla1[[#This Row],[ABC]]="C",0,ROUNDUP(VLOOKUP(Tabla1[[#This Row],[ABC]],$F$11:$J$12,MATCH(Z$15,$F$10:$J$10,0),0)*Tabla1[[#This Row],[VENTA POR DÍA]],0))</f>
        <v>264</v>
      </c>
    </row>
    <row r="918" spans="2:26" x14ac:dyDescent="0.2">
      <c r="B918" s="2">
        <v>347930</v>
      </c>
      <c r="C918" s="2" t="s">
        <v>113</v>
      </c>
      <c r="D918" s="2" t="s">
        <v>25</v>
      </c>
      <c r="E918" s="3" t="s">
        <v>6</v>
      </c>
      <c r="F918" s="16">
        <f t="shared" ca="1" si="118"/>
        <v>48</v>
      </c>
      <c r="G918" s="17">
        <f t="shared" ca="1" si="119"/>
        <v>8</v>
      </c>
      <c r="H918" s="36" t="str">
        <f>IFERROR(VLOOKUP(Tabla1[[#This Row],[COD PRODUCTO]],Tabla13[#All],9,0),"C")</f>
        <v>A</v>
      </c>
      <c r="I918" s="11">
        <f t="shared" ca="1" si="120"/>
        <v>926</v>
      </c>
      <c r="J918" s="11">
        <f t="shared" ca="1" si="120"/>
        <v>-67</v>
      </c>
      <c r="K918" s="11">
        <f t="shared" ca="1" si="120"/>
        <v>565</v>
      </c>
      <c r="L918" s="11">
        <f t="shared" ca="1" si="120"/>
        <v>983</v>
      </c>
      <c r="M918" s="11">
        <f t="shared" ca="1" si="120"/>
        <v>488</v>
      </c>
      <c r="N918" s="11">
        <f t="shared" ca="1" si="120"/>
        <v>-90</v>
      </c>
      <c r="O918" s="11">
        <f t="shared" ca="1" si="120"/>
        <v>785</v>
      </c>
      <c r="P918" s="11">
        <f t="shared" ca="1" si="120"/>
        <v>14</v>
      </c>
      <c r="Q918" s="11">
        <f t="shared" ca="1" si="120"/>
        <v>-19</v>
      </c>
      <c r="R918" s="11">
        <f t="shared" ca="1" si="120"/>
        <v>63</v>
      </c>
      <c r="S918" s="11">
        <f t="shared" ca="1" si="120"/>
        <v>660</v>
      </c>
      <c r="T918" s="11">
        <f t="shared" ca="1" si="120"/>
        <v>746</v>
      </c>
      <c r="U918" s="11">
        <f ca="1">IF($B$9=1,AVERAGE(Tabla1[[#This Row],[OCT]:[DIC]]),IF($B$9=2,AVERAGE(Tabla1[[#This Row],[JUL]:[DIC]]),AVERAGE(Tabla1[[#This Row],[ENE]:[DIC]])))</f>
        <v>489.66666666666669</v>
      </c>
      <c r="V918" s="11">
        <f ca="1">+Tabla1[[#This Row],[PROMEDIO VENTA (UNDS)]]/30</f>
        <v>16.322222222222223</v>
      </c>
      <c r="W918" s="11">
        <f ca="1">+Tabla1[[#This Row],[VENTA POR DÍA]]*Tabla1[[#This Row],[LEAD TIME (Días)]]</f>
        <v>130.57777777777778</v>
      </c>
      <c r="X918" s="11" t="str">
        <f>IF(Tabla1[[#This Row],[ABC]]="C","A PEDIDO","STOCK")</f>
        <v>STOCK</v>
      </c>
      <c r="Y918" s="11">
        <f ca="1">IF(Tabla1[[#This Row],[ABC]]="C",0,ROUNDUP(VLOOKUP(Tabla1[[#This Row],[ABC]],$F$11:$J$12,MATCH(Y$15,$F$10:$J$10,0),0)*Tabla1[[#This Row],[VENTA POR DÍA]],0))</f>
        <v>49</v>
      </c>
      <c r="Z918" s="11">
        <f ca="1">IF(Tabla1[[#This Row],[ABC]]="C",0,ROUNDUP(VLOOKUP(Tabla1[[#This Row],[ABC]],$F$11:$J$12,MATCH(Z$15,$F$10:$J$10,0),0)*Tabla1[[#This Row],[VENTA POR DÍA]],0))</f>
        <v>477</v>
      </c>
    </row>
    <row r="919" spans="2:26" x14ac:dyDescent="0.2">
      <c r="B919" s="2">
        <v>347939</v>
      </c>
      <c r="C919" s="2" t="s">
        <v>114</v>
      </c>
      <c r="D919" s="2" t="s">
        <v>25</v>
      </c>
      <c r="E919" s="3" t="s">
        <v>6</v>
      </c>
      <c r="F919" s="16">
        <f t="shared" ca="1" si="118"/>
        <v>6</v>
      </c>
      <c r="G919" s="17">
        <f t="shared" ca="1" si="119"/>
        <v>23</v>
      </c>
      <c r="H919" s="36" t="str">
        <f>IFERROR(VLOOKUP(Tabla1[[#This Row],[COD PRODUCTO]],Tabla13[#All],9,0),"C")</f>
        <v>C</v>
      </c>
      <c r="I919" s="11">
        <f t="shared" ca="1" si="120"/>
        <v>571</v>
      </c>
      <c r="J919" s="11">
        <f t="shared" ca="1" si="120"/>
        <v>848</v>
      </c>
      <c r="K919" s="11">
        <f t="shared" ca="1" si="120"/>
        <v>-4</v>
      </c>
      <c r="L919" s="11">
        <f t="shared" ca="1" si="120"/>
        <v>811</v>
      </c>
      <c r="M919" s="11">
        <f t="shared" ca="1" si="120"/>
        <v>620</v>
      </c>
      <c r="N919" s="11">
        <f t="shared" ca="1" si="120"/>
        <v>484</v>
      </c>
      <c r="O919" s="11">
        <f t="shared" ca="1" si="120"/>
        <v>84</v>
      </c>
      <c r="P919" s="11">
        <f t="shared" ca="1" si="120"/>
        <v>379</v>
      </c>
      <c r="Q919" s="11">
        <f t="shared" ca="1" si="120"/>
        <v>156</v>
      </c>
      <c r="R919" s="11">
        <f t="shared" ca="1" si="120"/>
        <v>790</v>
      </c>
      <c r="S919" s="11">
        <f t="shared" ca="1" si="120"/>
        <v>233</v>
      </c>
      <c r="T919" s="11">
        <f t="shared" ca="1" si="120"/>
        <v>862</v>
      </c>
      <c r="U919" s="11">
        <f ca="1">IF($B$9=1,AVERAGE(Tabla1[[#This Row],[OCT]:[DIC]]),IF($B$9=2,AVERAGE(Tabla1[[#This Row],[JUL]:[DIC]]),AVERAGE(Tabla1[[#This Row],[ENE]:[DIC]])))</f>
        <v>628.33333333333337</v>
      </c>
      <c r="V919" s="11">
        <f ca="1">+Tabla1[[#This Row],[PROMEDIO VENTA (UNDS)]]/30</f>
        <v>20.944444444444446</v>
      </c>
      <c r="W919" s="11">
        <f ca="1">+Tabla1[[#This Row],[VENTA POR DÍA]]*Tabla1[[#This Row],[LEAD TIME (Días)]]</f>
        <v>481.72222222222229</v>
      </c>
      <c r="X919" s="11" t="str">
        <f>IF(Tabla1[[#This Row],[ABC]]="C","A PEDIDO","STOCK")</f>
        <v>A PEDIDO</v>
      </c>
      <c r="Y919" s="11">
        <f>IF(Tabla1[[#This Row],[ABC]]="C",0,ROUNDUP(VLOOKUP(Tabla1[[#This Row],[ABC]],$F$11:$J$12,MATCH(Y$15,$F$10:$J$10,0),0)*Tabla1[[#This Row],[VENTA POR DÍA]],0))</f>
        <v>0</v>
      </c>
      <c r="Z919" s="11">
        <f>IF(Tabla1[[#This Row],[ABC]]="C",0,ROUNDUP(VLOOKUP(Tabla1[[#This Row],[ABC]],$F$11:$J$12,MATCH(Z$15,$F$10:$J$10,0),0)*Tabla1[[#This Row],[VENTA POR DÍA]],0))</f>
        <v>0</v>
      </c>
    </row>
    <row r="920" spans="2:26" x14ac:dyDescent="0.2">
      <c r="B920" s="2">
        <v>347899</v>
      </c>
      <c r="C920" s="2" t="s">
        <v>144</v>
      </c>
      <c r="D920" s="2" t="s">
        <v>25</v>
      </c>
      <c r="E920" s="3" t="s">
        <v>6</v>
      </c>
      <c r="F920" s="16">
        <f t="shared" ca="1" si="118"/>
        <v>46</v>
      </c>
      <c r="G920" s="17">
        <f t="shared" ca="1" si="119"/>
        <v>4</v>
      </c>
      <c r="H920" s="36" t="str">
        <f>IFERROR(VLOOKUP(Tabla1[[#This Row],[COD PRODUCTO]],Tabla13[#All],9,0),"C")</f>
        <v>A</v>
      </c>
      <c r="I920" s="11">
        <f t="shared" ca="1" si="120"/>
        <v>529</v>
      </c>
      <c r="J920" s="11">
        <f t="shared" ca="1" si="120"/>
        <v>771</v>
      </c>
      <c r="K920" s="11">
        <f t="shared" ca="1" si="120"/>
        <v>199</v>
      </c>
      <c r="L920" s="11">
        <f t="shared" ca="1" si="120"/>
        <v>280</v>
      </c>
      <c r="M920" s="11">
        <f t="shared" ca="1" si="120"/>
        <v>926</v>
      </c>
      <c r="N920" s="11">
        <f t="shared" ca="1" si="120"/>
        <v>95</v>
      </c>
      <c r="O920" s="11">
        <f t="shared" ca="1" si="120"/>
        <v>897</v>
      </c>
      <c r="P920" s="11">
        <f t="shared" ca="1" si="120"/>
        <v>826</v>
      </c>
      <c r="Q920" s="11">
        <f t="shared" ca="1" si="120"/>
        <v>608</v>
      </c>
      <c r="R920" s="11">
        <f t="shared" ca="1" si="120"/>
        <v>-98</v>
      </c>
      <c r="S920" s="11">
        <f t="shared" ca="1" si="120"/>
        <v>254</v>
      </c>
      <c r="T920" s="11">
        <f t="shared" ca="1" si="120"/>
        <v>-49</v>
      </c>
      <c r="U920" s="11">
        <f ca="1">IF($B$9=1,AVERAGE(Tabla1[[#This Row],[OCT]:[DIC]]),IF($B$9=2,AVERAGE(Tabla1[[#This Row],[JUL]:[DIC]]),AVERAGE(Tabla1[[#This Row],[ENE]:[DIC]])))</f>
        <v>35.666666666666664</v>
      </c>
      <c r="V920" s="11">
        <f ca="1">+Tabla1[[#This Row],[PROMEDIO VENTA (UNDS)]]/30</f>
        <v>1.1888888888888889</v>
      </c>
      <c r="W920" s="11">
        <f ca="1">+Tabla1[[#This Row],[VENTA POR DÍA]]*Tabla1[[#This Row],[LEAD TIME (Días)]]</f>
        <v>4.7555555555555555</v>
      </c>
      <c r="X920" s="11" t="str">
        <f>IF(Tabla1[[#This Row],[ABC]]="C","A PEDIDO","STOCK")</f>
        <v>STOCK</v>
      </c>
      <c r="Y920" s="11">
        <f ca="1">IF(Tabla1[[#This Row],[ABC]]="C",0,ROUNDUP(VLOOKUP(Tabla1[[#This Row],[ABC]],$F$11:$J$12,MATCH(Y$15,$F$10:$J$10,0),0)*Tabla1[[#This Row],[VENTA POR DÍA]],0))</f>
        <v>4</v>
      </c>
      <c r="Z920" s="11">
        <f ca="1">IF(Tabla1[[#This Row],[ABC]]="C",0,ROUNDUP(VLOOKUP(Tabla1[[#This Row],[ABC]],$F$11:$J$12,MATCH(Z$15,$F$10:$J$10,0),0)*Tabla1[[#This Row],[VENTA POR DÍA]],0))</f>
        <v>35</v>
      </c>
    </row>
    <row r="921" spans="2:26" x14ac:dyDescent="0.2">
      <c r="B921" s="2">
        <v>347903</v>
      </c>
      <c r="C921" s="2" t="s">
        <v>145</v>
      </c>
      <c r="D921" s="2" t="s">
        <v>25</v>
      </c>
      <c r="E921" s="3" t="s">
        <v>6</v>
      </c>
      <c r="F921" s="16">
        <f t="shared" ca="1" si="118"/>
        <v>32</v>
      </c>
      <c r="G921" s="17">
        <f t="shared" ca="1" si="119"/>
        <v>23</v>
      </c>
      <c r="H921" s="36" t="str">
        <f>IFERROR(VLOOKUP(Tabla1[[#This Row],[COD PRODUCTO]],Tabla13[#All],9,0),"C")</f>
        <v>C</v>
      </c>
      <c r="I921" s="11">
        <f t="shared" ca="1" si="120"/>
        <v>272</v>
      </c>
      <c r="J921" s="11">
        <f t="shared" ca="1" si="120"/>
        <v>380</v>
      </c>
      <c r="K921" s="11">
        <f t="shared" ca="1" si="120"/>
        <v>538</v>
      </c>
      <c r="L921" s="11">
        <f t="shared" ca="1" si="120"/>
        <v>690</v>
      </c>
      <c r="M921" s="11">
        <f t="shared" ca="1" si="120"/>
        <v>131</v>
      </c>
      <c r="N921" s="11">
        <f t="shared" ca="1" si="120"/>
        <v>275</v>
      </c>
      <c r="O921" s="11">
        <f t="shared" ca="1" si="120"/>
        <v>536</v>
      </c>
      <c r="P921" s="11">
        <f t="shared" ca="1" si="120"/>
        <v>543</v>
      </c>
      <c r="Q921" s="11">
        <f t="shared" ca="1" si="120"/>
        <v>209</v>
      </c>
      <c r="R921" s="11">
        <f t="shared" ca="1" si="120"/>
        <v>486</v>
      </c>
      <c r="S921" s="11">
        <f t="shared" ca="1" si="120"/>
        <v>147</v>
      </c>
      <c r="T921" s="11">
        <f t="shared" ca="1" si="120"/>
        <v>54</v>
      </c>
      <c r="U921" s="11">
        <f ca="1">IF($B$9=1,AVERAGE(Tabla1[[#This Row],[OCT]:[DIC]]),IF($B$9=2,AVERAGE(Tabla1[[#This Row],[JUL]:[DIC]]),AVERAGE(Tabla1[[#This Row],[ENE]:[DIC]])))</f>
        <v>229</v>
      </c>
      <c r="V921" s="11">
        <f ca="1">+Tabla1[[#This Row],[PROMEDIO VENTA (UNDS)]]/30</f>
        <v>7.6333333333333337</v>
      </c>
      <c r="W921" s="11">
        <f ca="1">+Tabla1[[#This Row],[VENTA POR DÍA]]*Tabla1[[#This Row],[LEAD TIME (Días)]]</f>
        <v>175.56666666666666</v>
      </c>
      <c r="X921" s="11" t="str">
        <f>IF(Tabla1[[#This Row],[ABC]]="C","A PEDIDO","STOCK")</f>
        <v>A PEDIDO</v>
      </c>
      <c r="Y921" s="11">
        <f>IF(Tabla1[[#This Row],[ABC]]="C",0,ROUNDUP(VLOOKUP(Tabla1[[#This Row],[ABC]],$F$11:$J$12,MATCH(Y$15,$F$10:$J$10,0),0)*Tabla1[[#This Row],[VENTA POR DÍA]],0))</f>
        <v>0</v>
      </c>
      <c r="Z921" s="11">
        <f>IF(Tabla1[[#This Row],[ABC]]="C",0,ROUNDUP(VLOOKUP(Tabla1[[#This Row],[ABC]],$F$11:$J$12,MATCH(Z$15,$F$10:$J$10,0),0)*Tabla1[[#This Row],[VENTA POR DÍA]],0))</f>
        <v>0</v>
      </c>
    </row>
    <row r="922" spans="2:26" x14ac:dyDescent="0.2">
      <c r="B922" s="2">
        <v>347937</v>
      </c>
      <c r="C922" s="2" t="s">
        <v>146</v>
      </c>
      <c r="D922" s="2" t="s">
        <v>25</v>
      </c>
      <c r="E922" s="3" t="s">
        <v>6</v>
      </c>
      <c r="F922" s="16">
        <f t="shared" ca="1" si="118"/>
        <v>40</v>
      </c>
      <c r="G922" s="17">
        <f t="shared" ca="1" si="119"/>
        <v>4</v>
      </c>
      <c r="H922" s="36" t="str">
        <f>IFERROR(VLOOKUP(Tabla1[[#This Row],[COD PRODUCTO]],Tabla13[#All],9,0),"C")</f>
        <v>B</v>
      </c>
      <c r="I922" s="11">
        <f t="shared" ca="1" si="120"/>
        <v>831</v>
      </c>
      <c r="J922" s="11">
        <f t="shared" ca="1" si="120"/>
        <v>675</v>
      </c>
      <c r="K922" s="11">
        <f t="shared" ca="1" si="120"/>
        <v>245</v>
      </c>
      <c r="L922" s="11">
        <f t="shared" ca="1" si="120"/>
        <v>351</v>
      </c>
      <c r="M922" s="11">
        <f t="shared" ca="1" si="120"/>
        <v>705</v>
      </c>
      <c r="N922" s="11">
        <f t="shared" ca="1" si="120"/>
        <v>199</v>
      </c>
      <c r="O922" s="11">
        <f t="shared" ca="1" si="120"/>
        <v>534</v>
      </c>
      <c r="P922" s="11">
        <f t="shared" ca="1" si="120"/>
        <v>219</v>
      </c>
      <c r="Q922" s="11">
        <f t="shared" ca="1" si="120"/>
        <v>586</v>
      </c>
      <c r="R922" s="11">
        <f t="shared" ca="1" si="120"/>
        <v>888</v>
      </c>
      <c r="S922" s="11">
        <f t="shared" ca="1" si="120"/>
        <v>19</v>
      </c>
      <c r="T922" s="11">
        <f t="shared" ca="1" si="120"/>
        <v>643</v>
      </c>
      <c r="U922" s="11">
        <f ca="1">IF($B$9=1,AVERAGE(Tabla1[[#This Row],[OCT]:[DIC]]),IF($B$9=2,AVERAGE(Tabla1[[#This Row],[JUL]:[DIC]]),AVERAGE(Tabla1[[#This Row],[ENE]:[DIC]])))</f>
        <v>516.66666666666663</v>
      </c>
      <c r="V922" s="11">
        <f ca="1">+Tabla1[[#This Row],[PROMEDIO VENTA (UNDS)]]/30</f>
        <v>17.222222222222221</v>
      </c>
      <c r="W922" s="11">
        <f ca="1">+Tabla1[[#This Row],[VENTA POR DÍA]]*Tabla1[[#This Row],[LEAD TIME (Días)]]</f>
        <v>68.888888888888886</v>
      </c>
      <c r="X922" s="11" t="str">
        <f>IF(Tabla1[[#This Row],[ABC]]="C","A PEDIDO","STOCK")</f>
        <v>STOCK</v>
      </c>
      <c r="Y922" s="11">
        <f ca="1">IF(Tabla1[[#This Row],[ABC]]="C",0,ROUNDUP(VLOOKUP(Tabla1[[#This Row],[ABC]],$F$11:$J$12,MATCH(Y$15,$F$10:$J$10,0),0)*Tabla1[[#This Row],[VENTA POR DÍA]],0))</f>
        <v>162</v>
      </c>
      <c r="Z922" s="11">
        <f ca="1">IF(Tabla1[[#This Row],[ABC]]="C",0,ROUNDUP(VLOOKUP(Tabla1[[#This Row],[ABC]],$F$11:$J$12,MATCH(Z$15,$F$10:$J$10,0),0)*Tabla1[[#This Row],[VENTA POR DÍA]],0))</f>
        <v>393</v>
      </c>
    </row>
    <row r="923" spans="2:26" x14ac:dyDescent="0.2">
      <c r="B923" s="2">
        <v>347917</v>
      </c>
      <c r="C923" s="2" t="s">
        <v>185</v>
      </c>
      <c r="D923" s="2" t="s">
        <v>25</v>
      </c>
      <c r="E923" s="3" t="s">
        <v>6</v>
      </c>
      <c r="F923" s="16">
        <f t="shared" ca="1" si="118"/>
        <v>6</v>
      </c>
      <c r="G923" s="17">
        <f t="shared" ca="1" si="119"/>
        <v>13</v>
      </c>
      <c r="H923" s="36" t="str">
        <f>IFERROR(VLOOKUP(Tabla1[[#This Row],[COD PRODUCTO]],Tabla13[#All],9,0),"C")</f>
        <v>C</v>
      </c>
      <c r="I923" s="11">
        <f t="shared" ca="1" si="120"/>
        <v>562</v>
      </c>
      <c r="J923" s="11">
        <f t="shared" ca="1" si="120"/>
        <v>-43</v>
      </c>
      <c r="K923" s="11">
        <f t="shared" ca="1" si="120"/>
        <v>874</v>
      </c>
      <c r="L923" s="11">
        <f t="shared" ca="1" si="120"/>
        <v>330</v>
      </c>
      <c r="M923" s="11">
        <f t="shared" ca="1" si="120"/>
        <v>585</v>
      </c>
      <c r="N923" s="11">
        <f t="shared" ca="1" si="120"/>
        <v>169</v>
      </c>
      <c r="O923" s="11">
        <f t="shared" ca="1" si="120"/>
        <v>40</v>
      </c>
      <c r="P923" s="11">
        <f t="shared" ca="1" si="120"/>
        <v>670</v>
      </c>
      <c r="Q923" s="11">
        <f t="shared" ca="1" si="120"/>
        <v>-79</v>
      </c>
      <c r="R923" s="11">
        <f t="shared" ca="1" si="120"/>
        <v>45</v>
      </c>
      <c r="S923" s="11">
        <f t="shared" ca="1" si="120"/>
        <v>227</v>
      </c>
      <c r="T923" s="11">
        <f t="shared" ca="1" si="120"/>
        <v>801</v>
      </c>
      <c r="U923" s="11">
        <f ca="1">IF($B$9=1,AVERAGE(Tabla1[[#This Row],[OCT]:[DIC]]),IF($B$9=2,AVERAGE(Tabla1[[#This Row],[JUL]:[DIC]]),AVERAGE(Tabla1[[#This Row],[ENE]:[DIC]])))</f>
        <v>357.66666666666669</v>
      </c>
      <c r="V923" s="11">
        <f ca="1">+Tabla1[[#This Row],[PROMEDIO VENTA (UNDS)]]/30</f>
        <v>11.922222222222222</v>
      </c>
      <c r="W923" s="11">
        <f ca="1">+Tabla1[[#This Row],[VENTA POR DÍA]]*Tabla1[[#This Row],[LEAD TIME (Días)]]</f>
        <v>154.98888888888888</v>
      </c>
      <c r="X923" s="11" t="str">
        <f>IF(Tabla1[[#This Row],[ABC]]="C","A PEDIDO","STOCK")</f>
        <v>A PEDIDO</v>
      </c>
      <c r="Y923" s="11">
        <f>IF(Tabla1[[#This Row],[ABC]]="C",0,ROUNDUP(VLOOKUP(Tabla1[[#This Row],[ABC]],$F$11:$J$12,MATCH(Y$15,$F$10:$J$10,0),0)*Tabla1[[#This Row],[VENTA POR DÍA]],0))</f>
        <v>0</v>
      </c>
      <c r="Z923" s="11">
        <f>IF(Tabla1[[#This Row],[ABC]]="C",0,ROUNDUP(VLOOKUP(Tabla1[[#This Row],[ABC]],$F$11:$J$12,MATCH(Z$15,$F$10:$J$10,0),0)*Tabla1[[#This Row],[VENTA POR DÍA]],0))</f>
        <v>0</v>
      </c>
    </row>
    <row r="924" spans="2:26" x14ac:dyDescent="0.2">
      <c r="B924" s="2">
        <v>347897</v>
      </c>
      <c r="C924" s="2" t="s">
        <v>80</v>
      </c>
      <c r="D924" s="2" t="s">
        <v>25</v>
      </c>
      <c r="E924" s="3" t="s">
        <v>6</v>
      </c>
      <c r="F924" s="16">
        <f t="shared" ca="1" si="118"/>
        <v>32</v>
      </c>
      <c r="G924" s="17">
        <f t="shared" ca="1" si="119"/>
        <v>12</v>
      </c>
      <c r="H924" s="36" t="str">
        <f>IFERROR(VLOOKUP(Tabla1[[#This Row],[COD PRODUCTO]],Tabla13[#All],9,0),"C")</f>
        <v>A</v>
      </c>
      <c r="I924" s="11">
        <f t="shared" ca="1" si="120"/>
        <v>360</v>
      </c>
      <c r="J924" s="11">
        <f t="shared" ca="1" si="120"/>
        <v>516</v>
      </c>
      <c r="K924" s="11">
        <f t="shared" ca="1" si="120"/>
        <v>653</v>
      </c>
      <c r="L924" s="11">
        <f t="shared" ca="1" si="120"/>
        <v>895</v>
      </c>
      <c r="M924" s="11">
        <f t="shared" ca="1" si="120"/>
        <v>505</v>
      </c>
      <c r="N924" s="11">
        <f t="shared" ca="1" si="120"/>
        <v>78</v>
      </c>
      <c r="O924" s="11">
        <f t="shared" ca="1" si="120"/>
        <v>386</v>
      </c>
      <c r="P924" s="11">
        <f t="shared" ca="1" si="120"/>
        <v>56</v>
      </c>
      <c r="Q924" s="11">
        <f t="shared" ca="1" si="120"/>
        <v>261</v>
      </c>
      <c r="R924" s="11">
        <f t="shared" ca="1" si="120"/>
        <v>921</v>
      </c>
      <c r="S924" s="11">
        <f t="shared" ca="1" si="120"/>
        <v>782</v>
      </c>
      <c r="T924" s="11">
        <f t="shared" ca="1" si="120"/>
        <v>492</v>
      </c>
      <c r="U924" s="11">
        <f ca="1">IF($B$9=1,AVERAGE(Tabla1[[#This Row],[OCT]:[DIC]]),IF($B$9=2,AVERAGE(Tabla1[[#This Row],[JUL]:[DIC]]),AVERAGE(Tabla1[[#This Row],[ENE]:[DIC]])))</f>
        <v>731.66666666666663</v>
      </c>
      <c r="V924" s="11">
        <f ca="1">+Tabla1[[#This Row],[PROMEDIO VENTA (UNDS)]]/30</f>
        <v>24.388888888888889</v>
      </c>
      <c r="W924" s="11">
        <f ca="1">+Tabla1[[#This Row],[VENTA POR DÍA]]*Tabla1[[#This Row],[LEAD TIME (Días)]]</f>
        <v>292.66666666666669</v>
      </c>
      <c r="X924" s="11" t="str">
        <f>IF(Tabla1[[#This Row],[ABC]]="C","A PEDIDO","STOCK")</f>
        <v>STOCK</v>
      </c>
      <c r="Y924" s="11">
        <f ca="1">IF(Tabla1[[#This Row],[ABC]]="C",0,ROUNDUP(VLOOKUP(Tabla1[[#This Row],[ABC]],$F$11:$J$12,MATCH(Y$15,$F$10:$J$10,0),0)*Tabla1[[#This Row],[VENTA POR DÍA]],0))</f>
        <v>73</v>
      </c>
      <c r="Z924" s="11">
        <f ca="1">IF(Tabla1[[#This Row],[ABC]]="C",0,ROUNDUP(VLOOKUP(Tabla1[[#This Row],[ABC]],$F$11:$J$12,MATCH(Z$15,$F$10:$J$10,0),0)*Tabla1[[#This Row],[VENTA POR DÍA]],0))</f>
        <v>712</v>
      </c>
    </row>
    <row r="925" spans="2:26" x14ac:dyDescent="0.2">
      <c r="B925" s="2">
        <v>347918</v>
      </c>
      <c r="C925" s="2" t="s">
        <v>185</v>
      </c>
      <c r="D925" s="2" t="s">
        <v>25</v>
      </c>
      <c r="E925" s="3" t="s">
        <v>6</v>
      </c>
      <c r="F925" s="16">
        <f t="shared" ca="1" si="118"/>
        <v>32</v>
      </c>
      <c r="G925" s="17">
        <f t="shared" ca="1" si="119"/>
        <v>17</v>
      </c>
      <c r="H925" s="36" t="str">
        <f>IFERROR(VLOOKUP(Tabla1[[#This Row],[COD PRODUCTO]],Tabla13[#All],9,0),"C")</f>
        <v>C</v>
      </c>
      <c r="I925" s="11">
        <f t="shared" ca="1" si="120"/>
        <v>231</v>
      </c>
      <c r="J925" s="11">
        <f t="shared" ca="1" si="120"/>
        <v>919</v>
      </c>
      <c r="K925" s="11">
        <f t="shared" ca="1" si="120"/>
        <v>720</v>
      </c>
      <c r="L925" s="11">
        <f t="shared" ca="1" si="120"/>
        <v>569</v>
      </c>
      <c r="M925" s="11">
        <f t="shared" ca="1" si="120"/>
        <v>732</v>
      </c>
      <c r="N925" s="11">
        <f t="shared" ca="1" si="120"/>
        <v>384</v>
      </c>
      <c r="O925" s="11">
        <f t="shared" ca="1" si="120"/>
        <v>696</v>
      </c>
      <c r="P925" s="11">
        <f t="shared" ca="1" si="120"/>
        <v>-93</v>
      </c>
      <c r="Q925" s="11">
        <f t="shared" ca="1" si="120"/>
        <v>497</v>
      </c>
      <c r="R925" s="11">
        <f t="shared" ca="1" si="120"/>
        <v>632</v>
      </c>
      <c r="S925" s="11">
        <f t="shared" ca="1" si="120"/>
        <v>770</v>
      </c>
      <c r="T925" s="11">
        <f t="shared" ca="1" si="120"/>
        <v>56</v>
      </c>
      <c r="U925" s="11">
        <f ca="1">IF($B$9=1,AVERAGE(Tabla1[[#This Row],[OCT]:[DIC]]),IF($B$9=2,AVERAGE(Tabla1[[#This Row],[JUL]:[DIC]]),AVERAGE(Tabla1[[#This Row],[ENE]:[DIC]])))</f>
        <v>486</v>
      </c>
      <c r="V925" s="11">
        <f ca="1">+Tabla1[[#This Row],[PROMEDIO VENTA (UNDS)]]/30</f>
        <v>16.2</v>
      </c>
      <c r="W925" s="11">
        <f ca="1">+Tabla1[[#This Row],[VENTA POR DÍA]]*Tabla1[[#This Row],[LEAD TIME (Días)]]</f>
        <v>275.39999999999998</v>
      </c>
      <c r="X925" s="11" t="str">
        <f>IF(Tabla1[[#This Row],[ABC]]="C","A PEDIDO","STOCK")</f>
        <v>A PEDIDO</v>
      </c>
      <c r="Y925" s="11">
        <f>IF(Tabla1[[#This Row],[ABC]]="C",0,ROUNDUP(VLOOKUP(Tabla1[[#This Row],[ABC]],$F$11:$J$12,MATCH(Y$15,$F$10:$J$10,0),0)*Tabla1[[#This Row],[VENTA POR DÍA]],0))</f>
        <v>0</v>
      </c>
      <c r="Z925" s="11">
        <f>IF(Tabla1[[#This Row],[ABC]]="C",0,ROUNDUP(VLOOKUP(Tabla1[[#This Row],[ABC]],$F$11:$J$12,MATCH(Z$15,$F$10:$J$10,0),0)*Tabla1[[#This Row],[VENTA POR DÍA]],0))</f>
        <v>0</v>
      </c>
    </row>
    <row r="926" spans="2:26" x14ac:dyDescent="0.2">
      <c r="B926" s="2">
        <v>347929</v>
      </c>
      <c r="C926" s="2" t="s">
        <v>146</v>
      </c>
      <c r="D926" s="2" t="s">
        <v>25</v>
      </c>
      <c r="E926" s="3" t="s">
        <v>6</v>
      </c>
      <c r="F926" s="16">
        <f t="shared" ca="1" si="118"/>
        <v>35</v>
      </c>
      <c r="G926" s="17">
        <f t="shared" ca="1" si="119"/>
        <v>7</v>
      </c>
      <c r="H926" s="36" t="str">
        <f>IFERROR(VLOOKUP(Tabla1[[#This Row],[COD PRODUCTO]],Tabla13[#All],9,0),"C")</f>
        <v>C</v>
      </c>
      <c r="I926" s="11">
        <f t="shared" ref="I926:T935" ca="1" si="121">RANDBETWEEN(-100,1000)</f>
        <v>799</v>
      </c>
      <c r="J926" s="11">
        <f t="shared" ca="1" si="121"/>
        <v>567</v>
      </c>
      <c r="K926" s="11">
        <f t="shared" ca="1" si="121"/>
        <v>600</v>
      </c>
      <c r="L926" s="11">
        <f t="shared" ca="1" si="121"/>
        <v>215</v>
      </c>
      <c r="M926" s="11">
        <f t="shared" ca="1" si="121"/>
        <v>163</v>
      </c>
      <c r="N926" s="11">
        <f t="shared" ca="1" si="121"/>
        <v>993</v>
      </c>
      <c r="O926" s="11">
        <f t="shared" ca="1" si="121"/>
        <v>351</v>
      </c>
      <c r="P926" s="11">
        <f t="shared" ca="1" si="121"/>
        <v>-85</v>
      </c>
      <c r="Q926" s="11">
        <f t="shared" ca="1" si="121"/>
        <v>73</v>
      </c>
      <c r="R926" s="11">
        <f t="shared" ca="1" si="121"/>
        <v>-77</v>
      </c>
      <c r="S926" s="11">
        <f t="shared" ca="1" si="121"/>
        <v>223</v>
      </c>
      <c r="T926" s="11">
        <f t="shared" ca="1" si="121"/>
        <v>758</v>
      </c>
      <c r="U926" s="11">
        <f ca="1">IF($B$9=1,AVERAGE(Tabla1[[#This Row],[OCT]:[DIC]]),IF($B$9=2,AVERAGE(Tabla1[[#This Row],[JUL]:[DIC]]),AVERAGE(Tabla1[[#This Row],[ENE]:[DIC]])))</f>
        <v>301.33333333333331</v>
      </c>
      <c r="V926" s="11">
        <f ca="1">+Tabla1[[#This Row],[PROMEDIO VENTA (UNDS)]]/30</f>
        <v>10.044444444444444</v>
      </c>
      <c r="W926" s="11">
        <f ca="1">+Tabla1[[#This Row],[VENTA POR DÍA]]*Tabla1[[#This Row],[LEAD TIME (Días)]]</f>
        <v>70.311111111111103</v>
      </c>
      <c r="X926" s="11" t="str">
        <f>IF(Tabla1[[#This Row],[ABC]]="C","A PEDIDO","STOCK")</f>
        <v>A PEDIDO</v>
      </c>
      <c r="Y926" s="11">
        <f>IF(Tabla1[[#This Row],[ABC]]="C",0,ROUNDUP(VLOOKUP(Tabla1[[#This Row],[ABC]],$F$11:$J$12,MATCH(Y$15,$F$10:$J$10,0),0)*Tabla1[[#This Row],[VENTA POR DÍA]],0))</f>
        <v>0</v>
      </c>
      <c r="Z926" s="11">
        <f>IF(Tabla1[[#This Row],[ABC]]="C",0,ROUNDUP(VLOOKUP(Tabla1[[#This Row],[ABC]],$F$11:$J$12,MATCH(Z$15,$F$10:$J$10,0),0)*Tabla1[[#This Row],[VENTA POR DÍA]],0))</f>
        <v>0</v>
      </c>
    </row>
    <row r="927" spans="2:26" x14ac:dyDescent="0.2">
      <c r="B927" s="2">
        <v>347894</v>
      </c>
      <c r="C927" s="2" t="s">
        <v>265</v>
      </c>
      <c r="D927" s="2" t="s">
        <v>25</v>
      </c>
      <c r="E927" s="3" t="s">
        <v>6</v>
      </c>
      <c r="F927" s="16">
        <f t="shared" ca="1" si="118"/>
        <v>20</v>
      </c>
      <c r="G927" s="17">
        <f t="shared" ca="1" si="119"/>
        <v>13</v>
      </c>
      <c r="H927" s="36" t="str">
        <f>IFERROR(VLOOKUP(Tabla1[[#This Row],[COD PRODUCTO]],Tabla13[#All],9,0),"C")</f>
        <v>C</v>
      </c>
      <c r="I927" s="11">
        <f t="shared" ca="1" si="121"/>
        <v>388</v>
      </c>
      <c r="J927" s="11">
        <f t="shared" ca="1" si="121"/>
        <v>761</v>
      </c>
      <c r="K927" s="11">
        <f t="shared" ca="1" si="121"/>
        <v>504</v>
      </c>
      <c r="L927" s="11">
        <f t="shared" ca="1" si="121"/>
        <v>353</v>
      </c>
      <c r="M927" s="11">
        <f t="shared" ca="1" si="121"/>
        <v>-68</v>
      </c>
      <c r="N927" s="11">
        <f t="shared" ca="1" si="121"/>
        <v>288</v>
      </c>
      <c r="O927" s="11">
        <f t="shared" ca="1" si="121"/>
        <v>818</v>
      </c>
      <c r="P927" s="11">
        <f t="shared" ca="1" si="121"/>
        <v>289</v>
      </c>
      <c r="Q927" s="11">
        <f t="shared" ca="1" si="121"/>
        <v>837</v>
      </c>
      <c r="R927" s="11">
        <f t="shared" ca="1" si="121"/>
        <v>-76</v>
      </c>
      <c r="S927" s="11">
        <f t="shared" ca="1" si="121"/>
        <v>69</v>
      </c>
      <c r="T927" s="11">
        <f t="shared" ca="1" si="121"/>
        <v>226</v>
      </c>
      <c r="U927" s="11">
        <f ca="1">IF($B$9=1,AVERAGE(Tabla1[[#This Row],[OCT]:[DIC]]),IF($B$9=2,AVERAGE(Tabla1[[#This Row],[JUL]:[DIC]]),AVERAGE(Tabla1[[#This Row],[ENE]:[DIC]])))</f>
        <v>73</v>
      </c>
      <c r="V927" s="11">
        <f ca="1">+Tabla1[[#This Row],[PROMEDIO VENTA (UNDS)]]/30</f>
        <v>2.4333333333333331</v>
      </c>
      <c r="W927" s="11">
        <f ca="1">+Tabla1[[#This Row],[VENTA POR DÍA]]*Tabla1[[#This Row],[LEAD TIME (Días)]]</f>
        <v>31.633333333333329</v>
      </c>
      <c r="X927" s="11" t="str">
        <f>IF(Tabla1[[#This Row],[ABC]]="C","A PEDIDO","STOCK")</f>
        <v>A PEDIDO</v>
      </c>
      <c r="Y927" s="11">
        <f>IF(Tabla1[[#This Row],[ABC]]="C",0,ROUNDUP(VLOOKUP(Tabla1[[#This Row],[ABC]],$F$11:$J$12,MATCH(Y$15,$F$10:$J$10,0),0)*Tabla1[[#This Row],[VENTA POR DÍA]],0))</f>
        <v>0</v>
      </c>
      <c r="Z927" s="11">
        <f>IF(Tabla1[[#This Row],[ABC]]="C",0,ROUNDUP(VLOOKUP(Tabla1[[#This Row],[ABC]],$F$11:$J$12,MATCH(Z$15,$F$10:$J$10,0),0)*Tabla1[[#This Row],[VENTA POR DÍA]],0))</f>
        <v>0</v>
      </c>
    </row>
    <row r="928" spans="2:26" x14ac:dyDescent="0.2">
      <c r="B928" s="2">
        <v>347905</v>
      </c>
      <c r="C928" s="2" t="s">
        <v>278</v>
      </c>
      <c r="D928" s="2" t="s">
        <v>25</v>
      </c>
      <c r="E928" s="3" t="s">
        <v>6</v>
      </c>
      <c r="F928" s="16">
        <f t="shared" ca="1" si="118"/>
        <v>29</v>
      </c>
      <c r="G928" s="17">
        <f t="shared" ca="1" si="119"/>
        <v>7</v>
      </c>
      <c r="H928" s="36" t="str">
        <f>IFERROR(VLOOKUP(Tabla1[[#This Row],[COD PRODUCTO]],Tabla13[#All],9,0),"C")</f>
        <v>C</v>
      </c>
      <c r="I928" s="11">
        <f t="shared" ca="1" si="121"/>
        <v>885</v>
      </c>
      <c r="J928" s="11">
        <f t="shared" ca="1" si="121"/>
        <v>179</v>
      </c>
      <c r="K928" s="11">
        <f t="shared" ca="1" si="121"/>
        <v>29</v>
      </c>
      <c r="L928" s="11">
        <f t="shared" ca="1" si="121"/>
        <v>405</v>
      </c>
      <c r="M928" s="11">
        <f t="shared" ca="1" si="121"/>
        <v>645</v>
      </c>
      <c r="N928" s="11">
        <f t="shared" ca="1" si="121"/>
        <v>330</v>
      </c>
      <c r="O928" s="11">
        <f t="shared" ca="1" si="121"/>
        <v>943</v>
      </c>
      <c r="P928" s="11">
        <f t="shared" ca="1" si="121"/>
        <v>784</v>
      </c>
      <c r="Q928" s="11">
        <f t="shared" ca="1" si="121"/>
        <v>33</v>
      </c>
      <c r="R928" s="11">
        <f t="shared" ca="1" si="121"/>
        <v>274</v>
      </c>
      <c r="S928" s="11">
        <f t="shared" ca="1" si="121"/>
        <v>962</v>
      </c>
      <c r="T928" s="11">
        <f t="shared" ca="1" si="121"/>
        <v>143</v>
      </c>
      <c r="U928" s="11">
        <f ca="1">IF($B$9=1,AVERAGE(Tabla1[[#This Row],[OCT]:[DIC]]),IF($B$9=2,AVERAGE(Tabla1[[#This Row],[JUL]:[DIC]]),AVERAGE(Tabla1[[#This Row],[ENE]:[DIC]])))</f>
        <v>459.66666666666669</v>
      </c>
      <c r="V928" s="11">
        <f ca="1">+Tabla1[[#This Row],[PROMEDIO VENTA (UNDS)]]/30</f>
        <v>15.322222222222223</v>
      </c>
      <c r="W928" s="11">
        <f ca="1">+Tabla1[[#This Row],[VENTA POR DÍA]]*Tabla1[[#This Row],[LEAD TIME (Días)]]</f>
        <v>107.25555555555556</v>
      </c>
      <c r="X928" s="11" t="str">
        <f>IF(Tabla1[[#This Row],[ABC]]="C","A PEDIDO","STOCK")</f>
        <v>A PEDIDO</v>
      </c>
      <c r="Y928" s="11">
        <f>IF(Tabla1[[#This Row],[ABC]]="C",0,ROUNDUP(VLOOKUP(Tabla1[[#This Row],[ABC]],$F$11:$J$12,MATCH(Y$15,$F$10:$J$10,0),0)*Tabla1[[#This Row],[VENTA POR DÍA]],0))</f>
        <v>0</v>
      </c>
      <c r="Z928" s="11">
        <f>IF(Tabla1[[#This Row],[ABC]]="C",0,ROUNDUP(VLOOKUP(Tabla1[[#This Row],[ABC]],$F$11:$J$12,MATCH(Z$15,$F$10:$J$10,0),0)*Tabla1[[#This Row],[VENTA POR DÍA]],0))</f>
        <v>0</v>
      </c>
    </row>
    <row r="929" spans="2:26" x14ac:dyDescent="0.2">
      <c r="B929" s="2">
        <v>347931</v>
      </c>
      <c r="C929" s="2" t="s">
        <v>60</v>
      </c>
      <c r="D929" s="2" t="s">
        <v>25</v>
      </c>
      <c r="E929" s="3" t="s">
        <v>6</v>
      </c>
      <c r="F929" s="16">
        <f t="shared" ca="1" si="118"/>
        <v>36</v>
      </c>
      <c r="G929" s="17">
        <f t="shared" ca="1" si="119"/>
        <v>30</v>
      </c>
      <c r="H929" s="36" t="str">
        <f>IFERROR(VLOOKUP(Tabla1[[#This Row],[COD PRODUCTO]],Tabla13[#All],9,0),"C")</f>
        <v>B</v>
      </c>
      <c r="I929" s="11">
        <f t="shared" ca="1" si="121"/>
        <v>89</v>
      </c>
      <c r="J929" s="11">
        <f t="shared" ca="1" si="121"/>
        <v>432</v>
      </c>
      <c r="K929" s="11">
        <f t="shared" ca="1" si="121"/>
        <v>-28</v>
      </c>
      <c r="L929" s="11">
        <f t="shared" ca="1" si="121"/>
        <v>43</v>
      </c>
      <c r="M929" s="11">
        <f t="shared" ca="1" si="121"/>
        <v>620</v>
      </c>
      <c r="N929" s="11">
        <f t="shared" ca="1" si="121"/>
        <v>654</v>
      </c>
      <c r="O929" s="11">
        <f t="shared" ca="1" si="121"/>
        <v>48</v>
      </c>
      <c r="P929" s="11">
        <f t="shared" ca="1" si="121"/>
        <v>588</v>
      </c>
      <c r="Q929" s="11">
        <f t="shared" ca="1" si="121"/>
        <v>40</v>
      </c>
      <c r="R929" s="11">
        <f t="shared" ca="1" si="121"/>
        <v>537</v>
      </c>
      <c r="S929" s="11">
        <f t="shared" ca="1" si="121"/>
        <v>512</v>
      </c>
      <c r="T929" s="11">
        <f t="shared" ca="1" si="121"/>
        <v>270</v>
      </c>
      <c r="U929" s="11">
        <f ca="1">IF($B$9=1,AVERAGE(Tabla1[[#This Row],[OCT]:[DIC]]),IF($B$9=2,AVERAGE(Tabla1[[#This Row],[JUL]:[DIC]]),AVERAGE(Tabla1[[#This Row],[ENE]:[DIC]])))</f>
        <v>439.66666666666669</v>
      </c>
      <c r="V929" s="11">
        <f ca="1">+Tabla1[[#This Row],[PROMEDIO VENTA (UNDS)]]/30</f>
        <v>14.655555555555557</v>
      </c>
      <c r="W929" s="11">
        <f ca="1">+Tabla1[[#This Row],[VENTA POR DÍA]]*Tabla1[[#This Row],[LEAD TIME (Días)]]</f>
        <v>439.66666666666669</v>
      </c>
      <c r="X929" s="11" t="str">
        <f>IF(Tabla1[[#This Row],[ABC]]="C","A PEDIDO","STOCK")</f>
        <v>STOCK</v>
      </c>
      <c r="Y929" s="11">
        <f ca="1">IF(Tabla1[[#This Row],[ABC]]="C",0,ROUNDUP(VLOOKUP(Tabla1[[#This Row],[ABC]],$F$11:$J$12,MATCH(Y$15,$F$10:$J$10,0),0)*Tabla1[[#This Row],[VENTA POR DÍA]],0))</f>
        <v>138</v>
      </c>
      <c r="Z929" s="11">
        <f ca="1">IF(Tabla1[[#This Row],[ABC]]="C",0,ROUNDUP(VLOOKUP(Tabla1[[#This Row],[ABC]],$F$11:$J$12,MATCH(Z$15,$F$10:$J$10,0),0)*Tabla1[[#This Row],[VENTA POR DÍA]],0))</f>
        <v>334</v>
      </c>
    </row>
    <row r="930" spans="2:26" x14ac:dyDescent="0.2">
      <c r="B930" s="2">
        <v>347940</v>
      </c>
      <c r="C930" s="2" t="s">
        <v>279</v>
      </c>
      <c r="D930" s="2" t="s">
        <v>25</v>
      </c>
      <c r="E930" s="3" t="s">
        <v>6</v>
      </c>
      <c r="F930" s="16">
        <f t="shared" ca="1" si="118"/>
        <v>48</v>
      </c>
      <c r="G930" s="17">
        <f t="shared" ca="1" si="119"/>
        <v>26</v>
      </c>
      <c r="H930" s="36" t="str">
        <f>IFERROR(VLOOKUP(Tabla1[[#This Row],[COD PRODUCTO]],Tabla13[#All],9,0),"C")</f>
        <v>B</v>
      </c>
      <c r="I930" s="11">
        <f t="shared" ca="1" si="121"/>
        <v>116</v>
      </c>
      <c r="J930" s="11">
        <f t="shared" ca="1" si="121"/>
        <v>520</v>
      </c>
      <c r="K930" s="11">
        <f t="shared" ca="1" si="121"/>
        <v>376</v>
      </c>
      <c r="L930" s="11">
        <f t="shared" ca="1" si="121"/>
        <v>876</v>
      </c>
      <c r="M930" s="11">
        <f t="shared" ca="1" si="121"/>
        <v>34</v>
      </c>
      <c r="N930" s="11">
        <f t="shared" ca="1" si="121"/>
        <v>334</v>
      </c>
      <c r="O930" s="11">
        <f t="shared" ca="1" si="121"/>
        <v>127</v>
      </c>
      <c r="P930" s="11">
        <f t="shared" ca="1" si="121"/>
        <v>414</v>
      </c>
      <c r="Q930" s="11">
        <f t="shared" ca="1" si="121"/>
        <v>-71</v>
      </c>
      <c r="R930" s="11">
        <f t="shared" ca="1" si="121"/>
        <v>302</v>
      </c>
      <c r="S930" s="11">
        <f t="shared" ca="1" si="121"/>
        <v>925</v>
      </c>
      <c r="T930" s="11">
        <f t="shared" ca="1" si="121"/>
        <v>158</v>
      </c>
      <c r="U930" s="11">
        <f ca="1">IF($B$9=1,AVERAGE(Tabla1[[#This Row],[OCT]:[DIC]]),IF($B$9=2,AVERAGE(Tabla1[[#This Row],[JUL]:[DIC]]),AVERAGE(Tabla1[[#This Row],[ENE]:[DIC]])))</f>
        <v>461.66666666666669</v>
      </c>
      <c r="V930" s="11">
        <f ca="1">+Tabla1[[#This Row],[PROMEDIO VENTA (UNDS)]]/30</f>
        <v>15.388888888888889</v>
      </c>
      <c r="W930" s="11">
        <f ca="1">+Tabla1[[#This Row],[VENTA POR DÍA]]*Tabla1[[#This Row],[LEAD TIME (Días)]]</f>
        <v>400.11111111111114</v>
      </c>
      <c r="X930" s="11" t="str">
        <f>IF(Tabla1[[#This Row],[ABC]]="C","A PEDIDO","STOCK")</f>
        <v>STOCK</v>
      </c>
      <c r="Y930" s="11">
        <f ca="1">IF(Tabla1[[#This Row],[ABC]]="C",0,ROUNDUP(VLOOKUP(Tabla1[[#This Row],[ABC]],$F$11:$J$12,MATCH(Y$15,$F$10:$J$10,0),0)*Tabla1[[#This Row],[VENTA POR DÍA]],0))</f>
        <v>145</v>
      </c>
      <c r="Z930" s="11">
        <f ca="1">IF(Tabla1[[#This Row],[ABC]]="C",0,ROUNDUP(VLOOKUP(Tabla1[[#This Row],[ABC]],$F$11:$J$12,MATCH(Z$15,$F$10:$J$10,0),0)*Tabla1[[#This Row],[VENTA POR DÍA]],0))</f>
        <v>351</v>
      </c>
    </row>
    <row r="931" spans="2:26" x14ac:dyDescent="0.2">
      <c r="B931" s="2">
        <v>347886</v>
      </c>
      <c r="C931" s="2" t="s">
        <v>292</v>
      </c>
      <c r="D931" s="2" t="s">
        <v>25</v>
      </c>
      <c r="E931" s="3" t="s">
        <v>6</v>
      </c>
      <c r="F931" s="16">
        <f t="shared" ca="1" si="118"/>
        <v>22</v>
      </c>
      <c r="G931" s="17">
        <f t="shared" ca="1" si="119"/>
        <v>18</v>
      </c>
      <c r="H931" s="36" t="str">
        <f>IFERROR(VLOOKUP(Tabla1[[#This Row],[COD PRODUCTO]],Tabla13[#All],9,0),"C")</f>
        <v>C</v>
      </c>
      <c r="I931" s="11">
        <f t="shared" ca="1" si="121"/>
        <v>447</v>
      </c>
      <c r="J931" s="11">
        <f t="shared" ca="1" si="121"/>
        <v>42</v>
      </c>
      <c r="K931" s="11">
        <f t="shared" ca="1" si="121"/>
        <v>-67</v>
      </c>
      <c r="L931" s="11">
        <f t="shared" ca="1" si="121"/>
        <v>717</v>
      </c>
      <c r="M931" s="11">
        <f t="shared" ca="1" si="121"/>
        <v>28</v>
      </c>
      <c r="N931" s="11">
        <f t="shared" ca="1" si="121"/>
        <v>977</v>
      </c>
      <c r="O931" s="11">
        <f t="shared" ca="1" si="121"/>
        <v>153</v>
      </c>
      <c r="P931" s="11">
        <f t="shared" ca="1" si="121"/>
        <v>366</v>
      </c>
      <c r="Q931" s="11">
        <f t="shared" ca="1" si="121"/>
        <v>583</v>
      </c>
      <c r="R931" s="11">
        <f t="shared" ca="1" si="121"/>
        <v>153</v>
      </c>
      <c r="S931" s="11">
        <f t="shared" ca="1" si="121"/>
        <v>-63</v>
      </c>
      <c r="T931" s="11">
        <f t="shared" ca="1" si="121"/>
        <v>620</v>
      </c>
      <c r="U931" s="11">
        <f ca="1">IF($B$9=1,AVERAGE(Tabla1[[#This Row],[OCT]:[DIC]]),IF($B$9=2,AVERAGE(Tabla1[[#This Row],[JUL]:[DIC]]),AVERAGE(Tabla1[[#This Row],[ENE]:[DIC]])))</f>
        <v>236.66666666666666</v>
      </c>
      <c r="V931" s="11">
        <f ca="1">+Tabla1[[#This Row],[PROMEDIO VENTA (UNDS)]]/30</f>
        <v>7.8888888888888884</v>
      </c>
      <c r="W931" s="11">
        <f ca="1">+Tabla1[[#This Row],[VENTA POR DÍA]]*Tabla1[[#This Row],[LEAD TIME (Días)]]</f>
        <v>142</v>
      </c>
      <c r="X931" s="11" t="str">
        <f>IF(Tabla1[[#This Row],[ABC]]="C","A PEDIDO","STOCK")</f>
        <v>A PEDIDO</v>
      </c>
      <c r="Y931" s="11">
        <f>IF(Tabla1[[#This Row],[ABC]]="C",0,ROUNDUP(VLOOKUP(Tabla1[[#This Row],[ABC]],$F$11:$J$12,MATCH(Y$15,$F$10:$J$10,0),0)*Tabla1[[#This Row],[VENTA POR DÍA]],0))</f>
        <v>0</v>
      </c>
      <c r="Z931" s="11">
        <f>IF(Tabla1[[#This Row],[ABC]]="C",0,ROUNDUP(VLOOKUP(Tabla1[[#This Row],[ABC]],$F$11:$J$12,MATCH(Z$15,$F$10:$J$10,0),0)*Tabla1[[#This Row],[VENTA POR DÍA]],0))</f>
        <v>0</v>
      </c>
    </row>
    <row r="932" spans="2:26" x14ac:dyDescent="0.2">
      <c r="B932" s="2">
        <v>348389</v>
      </c>
      <c r="C932" s="2" t="s">
        <v>293</v>
      </c>
      <c r="D932" s="2" t="s">
        <v>25</v>
      </c>
      <c r="E932" s="3" t="s">
        <v>6</v>
      </c>
      <c r="F932" s="16">
        <f t="shared" ca="1" si="118"/>
        <v>10</v>
      </c>
      <c r="G932" s="17">
        <f t="shared" ca="1" si="119"/>
        <v>25</v>
      </c>
      <c r="H932" s="36" t="str">
        <f>IFERROR(VLOOKUP(Tabla1[[#This Row],[COD PRODUCTO]],Tabla13[#All],9,0),"C")</f>
        <v>B</v>
      </c>
      <c r="I932" s="11">
        <f t="shared" ca="1" si="121"/>
        <v>805</v>
      </c>
      <c r="J932" s="11">
        <f t="shared" ca="1" si="121"/>
        <v>328</v>
      </c>
      <c r="K932" s="11">
        <f t="shared" ca="1" si="121"/>
        <v>255</v>
      </c>
      <c r="L932" s="11">
        <f t="shared" ca="1" si="121"/>
        <v>934</v>
      </c>
      <c r="M932" s="11">
        <f t="shared" ca="1" si="121"/>
        <v>754</v>
      </c>
      <c r="N932" s="11">
        <f t="shared" ca="1" si="121"/>
        <v>105</v>
      </c>
      <c r="O932" s="11">
        <f t="shared" ca="1" si="121"/>
        <v>429</v>
      </c>
      <c r="P932" s="11">
        <f t="shared" ca="1" si="121"/>
        <v>213</v>
      </c>
      <c r="Q932" s="11">
        <f t="shared" ca="1" si="121"/>
        <v>761</v>
      </c>
      <c r="R932" s="11">
        <f t="shared" ca="1" si="121"/>
        <v>61</v>
      </c>
      <c r="S932" s="11">
        <f t="shared" ca="1" si="121"/>
        <v>-88</v>
      </c>
      <c r="T932" s="11">
        <f t="shared" ca="1" si="121"/>
        <v>516</v>
      </c>
      <c r="U932" s="11">
        <f ca="1">IF($B$9=1,AVERAGE(Tabla1[[#This Row],[OCT]:[DIC]]),IF($B$9=2,AVERAGE(Tabla1[[#This Row],[JUL]:[DIC]]),AVERAGE(Tabla1[[#This Row],[ENE]:[DIC]])))</f>
        <v>163</v>
      </c>
      <c r="V932" s="11">
        <f ca="1">+Tabla1[[#This Row],[PROMEDIO VENTA (UNDS)]]/30</f>
        <v>5.4333333333333336</v>
      </c>
      <c r="W932" s="11">
        <f ca="1">+Tabla1[[#This Row],[VENTA POR DÍA]]*Tabla1[[#This Row],[LEAD TIME (Días)]]</f>
        <v>135.83333333333334</v>
      </c>
      <c r="X932" s="11" t="str">
        <f>IF(Tabla1[[#This Row],[ABC]]="C","A PEDIDO","STOCK")</f>
        <v>STOCK</v>
      </c>
      <c r="Y932" s="11">
        <f ca="1">IF(Tabla1[[#This Row],[ABC]]="C",0,ROUNDUP(VLOOKUP(Tabla1[[#This Row],[ABC]],$F$11:$J$12,MATCH(Y$15,$F$10:$J$10,0),0)*Tabla1[[#This Row],[VENTA POR DÍA]],0))</f>
        <v>51</v>
      </c>
      <c r="Z932" s="11">
        <f ca="1">IF(Tabla1[[#This Row],[ABC]]="C",0,ROUNDUP(VLOOKUP(Tabla1[[#This Row],[ABC]],$F$11:$J$12,MATCH(Z$15,$F$10:$J$10,0),0)*Tabla1[[#This Row],[VENTA POR DÍA]],0))</f>
        <v>124</v>
      </c>
    </row>
    <row r="933" spans="2:26" x14ac:dyDescent="0.2">
      <c r="B933" s="2">
        <v>347896</v>
      </c>
      <c r="C933" s="2" t="s">
        <v>265</v>
      </c>
      <c r="D933" s="2" t="s">
        <v>25</v>
      </c>
      <c r="E933" s="3" t="s">
        <v>6</v>
      </c>
      <c r="F933" s="16">
        <f t="shared" ca="1" si="118"/>
        <v>10</v>
      </c>
      <c r="G933" s="17">
        <f t="shared" ca="1" si="119"/>
        <v>5</v>
      </c>
      <c r="H933" s="36" t="str">
        <f>IFERROR(VLOOKUP(Tabla1[[#This Row],[COD PRODUCTO]],Tabla13[#All],9,0),"C")</f>
        <v>A</v>
      </c>
      <c r="I933" s="11">
        <f t="shared" ca="1" si="121"/>
        <v>80</v>
      </c>
      <c r="J933" s="11">
        <f t="shared" ca="1" si="121"/>
        <v>855</v>
      </c>
      <c r="K933" s="11">
        <f t="shared" ca="1" si="121"/>
        <v>444</v>
      </c>
      <c r="L933" s="11">
        <f t="shared" ca="1" si="121"/>
        <v>427</v>
      </c>
      <c r="M933" s="11">
        <f t="shared" ca="1" si="121"/>
        <v>835</v>
      </c>
      <c r="N933" s="11">
        <f t="shared" ca="1" si="121"/>
        <v>330</v>
      </c>
      <c r="O933" s="11">
        <f t="shared" ca="1" si="121"/>
        <v>961</v>
      </c>
      <c r="P933" s="11">
        <f t="shared" ca="1" si="121"/>
        <v>112</v>
      </c>
      <c r="Q933" s="11">
        <f t="shared" ca="1" si="121"/>
        <v>866</v>
      </c>
      <c r="R933" s="11">
        <f t="shared" ca="1" si="121"/>
        <v>192</v>
      </c>
      <c r="S933" s="11">
        <f t="shared" ca="1" si="121"/>
        <v>239</v>
      </c>
      <c r="T933" s="11">
        <f t="shared" ca="1" si="121"/>
        <v>-62</v>
      </c>
      <c r="U933" s="11">
        <f ca="1">IF($B$9=1,AVERAGE(Tabla1[[#This Row],[OCT]:[DIC]]),IF($B$9=2,AVERAGE(Tabla1[[#This Row],[JUL]:[DIC]]),AVERAGE(Tabla1[[#This Row],[ENE]:[DIC]])))</f>
        <v>123</v>
      </c>
      <c r="V933" s="11">
        <f ca="1">+Tabla1[[#This Row],[PROMEDIO VENTA (UNDS)]]/30</f>
        <v>4.0999999999999996</v>
      </c>
      <c r="W933" s="11">
        <f ca="1">+Tabla1[[#This Row],[VENTA POR DÍA]]*Tabla1[[#This Row],[LEAD TIME (Días)]]</f>
        <v>20.5</v>
      </c>
      <c r="X933" s="11" t="str">
        <f>IF(Tabla1[[#This Row],[ABC]]="C","A PEDIDO","STOCK")</f>
        <v>STOCK</v>
      </c>
      <c r="Y933" s="11">
        <f ca="1">IF(Tabla1[[#This Row],[ABC]]="C",0,ROUNDUP(VLOOKUP(Tabla1[[#This Row],[ABC]],$F$11:$J$12,MATCH(Y$15,$F$10:$J$10,0),0)*Tabla1[[#This Row],[VENTA POR DÍA]],0))</f>
        <v>13</v>
      </c>
      <c r="Z933" s="11">
        <f ca="1">IF(Tabla1[[#This Row],[ABC]]="C",0,ROUNDUP(VLOOKUP(Tabla1[[#This Row],[ABC]],$F$11:$J$12,MATCH(Z$15,$F$10:$J$10,0),0)*Tabla1[[#This Row],[VENTA POR DÍA]],0))</f>
        <v>120</v>
      </c>
    </row>
    <row r="934" spans="2:26" x14ac:dyDescent="0.2">
      <c r="B934" s="2">
        <v>347916</v>
      </c>
      <c r="C934" s="2" t="s">
        <v>340</v>
      </c>
      <c r="D934" s="2" t="s">
        <v>25</v>
      </c>
      <c r="E934" s="3" t="s">
        <v>6</v>
      </c>
      <c r="F934" s="16">
        <f t="shared" ca="1" si="118"/>
        <v>29</v>
      </c>
      <c r="G934" s="17">
        <f t="shared" ca="1" si="119"/>
        <v>17</v>
      </c>
      <c r="H934" s="36" t="str">
        <f>IFERROR(VLOOKUP(Tabla1[[#This Row],[COD PRODUCTO]],Tabla13[#All],9,0),"C")</f>
        <v>C</v>
      </c>
      <c r="I934" s="11">
        <f t="shared" ca="1" si="121"/>
        <v>62</v>
      </c>
      <c r="J934" s="11">
        <f t="shared" ca="1" si="121"/>
        <v>43</v>
      </c>
      <c r="K934" s="11">
        <f t="shared" ca="1" si="121"/>
        <v>271</v>
      </c>
      <c r="L934" s="11">
        <f t="shared" ca="1" si="121"/>
        <v>285</v>
      </c>
      <c r="M934" s="11">
        <f t="shared" ca="1" si="121"/>
        <v>313</v>
      </c>
      <c r="N934" s="11">
        <f t="shared" ca="1" si="121"/>
        <v>341</v>
      </c>
      <c r="O934" s="11">
        <f t="shared" ca="1" si="121"/>
        <v>89</v>
      </c>
      <c r="P934" s="11">
        <f t="shared" ca="1" si="121"/>
        <v>541</v>
      </c>
      <c r="Q934" s="11">
        <f t="shared" ca="1" si="121"/>
        <v>239</v>
      </c>
      <c r="R934" s="11">
        <f t="shared" ca="1" si="121"/>
        <v>625</v>
      </c>
      <c r="S934" s="11">
        <f t="shared" ca="1" si="121"/>
        <v>996</v>
      </c>
      <c r="T934" s="11">
        <f t="shared" ca="1" si="121"/>
        <v>829</v>
      </c>
      <c r="U934" s="11">
        <f ca="1">IF($B$9=1,AVERAGE(Tabla1[[#This Row],[OCT]:[DIC]]),IF($B$9=2,AVERAGE(Tabla1[[#This Row],[JUL]:[DIC]]),AVERAGE(Tabla1[[#This Row],[ENE]:[DIC]])))</f>
        <v>816.66666666666663</v>
      </c>
      <c r="V934" s="11">
        <f ca="1">+Tabla1[[#This Row],[PROMEDIO VENTA (UNDS)]]/30</f>
        <v>27.222222222222221</v>
      </c>
      <c r="W934" s="11">
        <f ca="1">+Tabla1[[#This Row],[VENTA POR DÍA]]*Tabla1[[#This Row],[LEAD TIME (Días)]]</f>
        <v>462.77777777777777</v>
      </c>
      <c r="X934" s="11" t="str">
        <f>IF(Tabla1[[#This Row],[ABC]]="C","A PEDIDO","STOCK")</f>
        <v>A PEDIDO</v>
      </c>
      <c r="Y934" s="11">
        <f>IF(Tabla1[[#This Row],[ABC]]="C",0,ROUNDUP(VLOOKUP(Tabla1[[#This Row],[ABC]],$F$11:$J$12,MATCH(Y$15,$F$10:$J$10,0),0)*Tabla1[[#This Row],[VENTA POR DÍA]],0))</f>
        <v>0</v>
      </c>
      <c r="Z934" s="11">
        <f>IF(Tabla1[[#This Row],[ABC]]="C",0,ROUNDUP(VLOOKUP(Tabla1[[#This Row],[ABC]],$F$11:$J$12,MATCH(Z$15,$F$10:$J$10,0),0)*Tabla1[[#This Row],[VENTA POR DÍA]],0))</f>
        <v>0</v>
      </c>
    </row>
    <row r="935" spans="2:26" x14ac:dyDescent="0.2">
      <c r="B935" s="2">
        <v>347915</v>
      </c>
      <c r="C935" s="2" t="s">
        <v>185</v>
      </c>
      <c r="D935" s="2" t="s">
        <v>25</v>
      </c>
      <c r="E935" s="3" t="s">
        <v>6</v>
      </c>
      <c r="F935" s="16">
        <f t="shared" ca="1" si="118"/>
        <v>11</v>
      </c>
      <c r="G935" s="17">
        <f t="shared" ca="1" si="119"/>
        <v>11</v>
      </c>
      <c r="H935" s="36" t="str">
        <f>IFERROR(VLOOKUP(Tabla1[[#This Row],[COD PRODUCTO]],Tabla13[#All],9,0),"C")</f>
        <v>C</v>
      </c>
      <c r="I935" s="11">
        <f t="shared" ca="1" si="121"/>
        <v>163</v>
      </c>
      <c r="J935" s="11">
        <f t="shared" ca="1" si="121"/>
        <v>925</v>
      </c>
      <c r="K935" s="11">
        <f t="shared" ca="1" si="121"/>
        <v>308</v>
      </c>
      <c r="L935" s="11">
        <f t="shared" ca="1" si="121"/>
        <v>476</v>
      </c>
      <c r="M935" s="11">
        <f t="shared" ca="1" si="121"/>
        <v>445</v>
      </c>
      <c r="N935" s="11">
        <f t="shared" ca="1" si="121"/>
        <v>521</v>
      </c>
      <c r="O935" s="11">
        <f t="shared" ca="1" si="121"/>
        <v>17</v>
      </c>
      <c r="P935" s="11">
        <f t="shared" ca="1" si="121"/>
        <v>79</v>
      </c>
      <c r="Q935" s="11">
        <f t="shared" ca="1" si="121"/>
        <v>596</v>
      </c>
      <c r="R935" s="11">
        <f t="shared" ca="1" si="121"/>
        <v>229</v>
      </c>
      <c r="S935" s="11">
        <f t="shared" ca="1" si="121"/>
        <v>689</v>
      </c>
      <c r="T935" s="11">
        <f t="shared" ca="1" si="121"/>
        <v>671</v>
      </c>
      <c r="U935" s="11">
        <f ca="1">IF($B$9=1,AVERAGE(Tabla1[[#This Row],[OCT]:[DIC]]),IF($B$9=2,AVERAGE(Tabla1[[#This Row],[JUL]:[DIC]]),AVERAGE(Tabla1[[#This Row],[ENE]:[DIC]])))</f>
        <v>529.66666666666663</v>
      </c>
      <c r="V935" s="11">
        <f ca="1">+Tabla1[[#This Row],[PROMEDIO VENTA (UNDS)]]/30</f>
        <v>17.655555555555555</v>
      </c>
      <c r="W935" s="11">
        <f ca="1">+Tabla1[[#This Row],[VENTA POR DÍA]]*Tabla1[[#This Row],[LEAD TIME (Días)]]</f>
        <v>194.21111111111111</v>
      </c>
      <c r="X935" s="11" t="str">
        <f>IF(Tabla1[[#This Row],[ABC]]="C","A PEDIDO","STOCK")</f>
        <v>A PEDIDO</v>
      </c>
      <c r="Y935" s="11">
        <f>IF(Tabla1[[#This Row],[ABC]]="C",0,ROUNDUP(VLOOKUP(Tabla1[[#This Row],[ABC]],$F$11:$J$12,MATCH(Y$15,$F$10:$J$10,0),0)*Tabla1[[#This Row],[VENTA POR DÍA]],0))</f>
        <v>0</v>
      </c>
      <c r="Z935" s="11">
        <f>IF(Tabla1[[#This Row],[ABC]]="C",0,ROUNDUP(VLOOKUP(Tabla1[[#This Row],[ABC]],$F$11:$J$12,MATCH(Z$15,$F$10:$J$10,0),0)*Tabla1[[#This Row],[VENTA POR DÍA]],0))</f>
        <v>0</v>
      </c>
    </row>
    <row r="936" spans="2:26" x14ac:dyDescent="0.2">
      <c r="B936" s="2">
        <v>347906</v>
      </c>
      <c r="C936" s="2" t="s">
        <v>278</v>
      </c>
      <c r="D936" s="2" t="s">
        <v>25</v>
      </c>
      <c r="E936" s="3" t="s">
        <v>6</v>
      </c>
      <c r="F936" s="16">
        <f t="shared" ca="1" si="118"/>
        <v>21</v>
      </c>
      <c r="G936" s="17">
        <f t="shared" ca="1" si="119"/>
        <v>20</v>
      </c>
      <c r="H936" s="36" t="str">
        <f>IFERROR(VLOOKUP(Tabla1[[#This Row],[COD PRODUCTO]],Tabla13[#All],9,0),"C")</f>
        <v>C</v>
      </c>
      <c r="I936" s="11">
        <f t="shared" ref="I936:T945" ca="1" si="122">RANDBETWEEN(-100,1000)</f>
        <v>-18</v>
      </c>
      <c r="J936" s="11">
        <f t="shared" ca="1" si="122"/>
        <v>67</v>
      </c>
      <c r="K936" s="11">
        <f t="shared" ca="1" si="122"/>
        <v>428</v>
      </c>
      <c r="L936" s="11">
        <f t="shared" ca="1" si="122"/>
        <v>92</v>
      </c>
      <c r="M936" s="11">
        <f t="shared" ca="1" si="122"/>
        <v>668</v>
      </c>
      <c r="N936" s="11">
        <f t="shared" ca="1" si="122"/>
        <v>220</v>
      </c>
      <c r="O936" s="11">
        <f t="shared" ca="1" si="122"/>
        <v>204</v>
      </c>
      <c r="P936" s="11">
        <f t="shared" ca="1" si="122"/>
        <v>344</v>
      </c>
      <c r="Q936" s="11">
        <f t="shared" ca="1" si="122"/>
        <v>673</v>
      </c>
      <c r="R936" s="11">
        <f t="shared" ca="1" si="122"/>
        <v>386</v>
      </c>
      <c r="S936" s="11">
        <f t="shared" ca="1" si="122"/>
        <v>38</v>
      </c>
      <c r="T936" s="11">
        <f t="shared" ca="1" si="122"/>
        <v>-34</v>
      </c>
      <c r="U936" s="11">
        <f ca="1">IF($B$9=1,AVERAGE(Tabla1[[#This Row],[OCT]:[DIC]]),IF($B$9=2,AVERAGE(Tabla1[[#This Row],[JUL]:[DIC]]),AVERAGE(Tabla1[[#This Row],[ENE]:[DIC]])))</f>
        <v>130</v>
      </c>
      <c r="V936" s="11">
        <f ca="1">+Tabla1[[#This Row],[PROMEDIO VENTA (UNDS)]]/30</f>
        <v>4.333333333333333</v>
      </c>
      <c r="W936" s="11">
        <f ca="1">+Tabla1[[#This Row],[VENTA POR DÍA]]*Tabla1[[#This Row],[LEAD TIME (Días)]]</f>
        <v>86.666666666666657</v>
      </c>
      <c r="X936" s="11" t="str">
        <f>IF(Tabla1[[#This Row],[ABC]]="C","A PEDIDO","STOCK")</f>
        <v>A PEDIDO</v>
      </c>
      <c r="Y936" s="11">
        <f>IF(Tabla1[[#This Row],[ABC]]="C",0,ROUNDUP(VLOOKUP(Tabla1[[#This Row],[ABC]],$F$11:$J$12,MATCH(Y$15,$F$10:$J$10,0),0)*Tabla1[[#This Row],[VENTA POR DÍA]],0))</f>
        <v>0</v>
      </c>
      <c r="Z936" s="11">
        <f>IF(Tabla1[[#This Row],[ABC]]="C",0,ROUNDUP(VLOOKUP(Tabla1[[#This Row],[ABC]],$F$11:$J$12,MATCH(Z$15,$F$10:$J$10,0),0)*Tabla1[[#This Row],[VENTA POR DÍA]],0))</f>
        <v>0</v>
      </c>
    </row>
    <row r="937" spans="2:26" x14ac:dyDescent="0.2">
      <c r="B937" s="2">
        <v>362654</v>
      </c>
      <c r="C937" s="2" t="s">
        <v>144</v>
      </c>
      <c r="D937" s="2" t="s">
        <v>25</v>
      </c>
      <c r="E937" s="3" t="s">
        <v>6</v>
      </c>
      <c r="F937" s="16">
        <f t="shared" ca="1" si="118"/>
        <v>50</v>
      </c>
      <c r="G937" s="17">
        <f t="shared" ca="1" si="119"/>
        <v>27</v>
      </c>
      <c r="H937" s="36" t="str">
        <f>IFERROR(VLOOKUP(Tabla1[[#This Row],[COD PRODUCTO]],Tabla13[#All],9,0),"C")</f>
        <v>C</v>
      </c>
      <c r="I937" s="11">
        <f t="shared" ca="1" si="122"/>
        <v>285</v>
      </c>
      <c r="J937" s="11">
        <f t="shared" ca="1" si="122"/>
        <v>506</v>
      </c>
      <c r="K937" s="11">
        <f t="shared" ca="1" si="122"/>
        <v>992</v>
      </c>
      <c r="L937" s="11">
        <f t="shared" ca="1" si="122"/>
        <v>408</v>
      </c>
      <c r="M937" s="11">
        <f t="shared" ca="1" si="122"/>
        <v>60</v>
      </c>
      <c r="N937" s="11">
        <f t="shared" ca="1" si="122"/>
        <v>108</v>
      </c>
      <c r="O937" s="11">
        <f t="shared" ca="1" si="122"/>
        <v>595</v>
      </c>
      <c r="P937" s="11">
        <f t="shared" ca="1" si="122"/>
        <v>-90</v>
      </c>
      <c r="Q937" s="11">
        <f t="shared" ca="1" si="122"/>
        <v>215</v>
      </c>
      <c r="R937" s="11">
        <f t="shared" ca="1" si="122"/>
        <v>579</v>
      </c>
      <c r="S937" s="11">
        <f t="shared" ca="1" si="122"/>
        <v>594</v>
      </c>
      <c r="T937" s="11">
        <f t="shared" ca="1" si="122"/>
        <v>460</v>
      </c>
      <c r="U937" s="11">
        <f ca="1">IF($B$9=1,AVERAGE(Tabla1[[#This Row],[OCT]:[DIC]]),IF($B$9=2,AVERAGE(Tabla1[[#This Row],[JUL]:[DIC]]),AVERAGE(Tabla1[[#This Row],[ENE]:[DIC]])))</f>
        <v>544.33333333333337</v>
      </c>
      <c r="V937" s="11">
        <f ca="1">+Tabla1[[#This Row],[PROMEDIO VENTA (UNDS)]]/30</f>
        <v>18.144444444444446</v>
      </c>
      <c r="W937" s="11">
        <f ca="1">+Tabla1[[#This Row],[VENTA POR DÍA]]*Tabla1[[#This Row],[LEAD TIME (Días)]]</f>
        <v>489.90000000000003</v>
      </c>
      <c r="X937" s="11" t="str">
        <f>IF(Tabla1[[#This Row],[ABC]]="C","A PEDIDO","STOCK")</f>
        <v>A PEDIDO</v>
      </c>
      <c r="Y937" s="11">
        <f>IF(Tabla1[[#This Row],[ABC]]="C",0,ROUNDUP(VLOOKUP(Tabla1[[#This Row],[ABC]],$F$11:$J$12,MATCH(Y$15,$F$10:$J$10,0),0)*Tabla1[[#This Row],[VENTA POR DÍA]],0))</f>
        <v>0</v>
      </c>
      <c r="Z937" s="11">
        <f>IF(Tabla1[[#This Row],[ABC]]="C",0,ROUNDUP(VLOOKUP(Tabla1[[#This Row],[ABC]],$F$11:$J$12,MATCH(Z$15,$F$10:$J$10,0),0)*Tabla1[[#This Row],[VENTA POR DÍA]],0))</f>
        <v>0</v>
      </c>
    </row>
    <row r="938" spans="2:26" x14ac:dyDescent="0.2">
      <c r="B938" s="2">
        <v>347920</v>
      </c>
      <c r="C938" s="2" t="s">
        <v>56</v>
      </c>
      <c r="D938" s="2" t="s">
        <v>25</v>
      </c>
      <c r="E938" s="3" t="s">
        <v>6</v>
      </c>
      <c r="F938" s="16">
        <f t="shared" ca="1" si="118"/>
        <v>9</v>
      </c>
      <c r="G938" s="17">
        <f t="shared" ca="1" si="119"/>
        <v>3</v>
      </c>
      <c r="H938" s="36" t="str">
        <f>IFERROR(VLOOKUP(Tabla1[[#This Row],[COD PRODUCTO]],Tabla13[#All],9,0),"C")</f>
        <v>A</v>
      </c>
      <c r="I938" s="11">
        <f t="shared" ca="1" si="122"/>
        <v>137</v>
      </c>
      <c r="J938" s="11">
        <f t="shared" ca="1" si="122"/>
        <v>147</v>
      </c>
      <c r="K938" s="11">
        <f t="shared" ca="1" si="122"/>
        <v>-96</v>
      </c>
      <c r="L938" s="11">
        <f t="shared" ca="1" si="122"/>
        <v>746</v>
      </c>
      <c r="M938" s="11">
        <f t="shared" ca="1" si="122"/>
        <v>132</v>
      </c>
      <c r="N938" s="11">
        <f t="shared" ca="1" si="122"/>
        <v>11</v>
      </c>
      <c r="O938" s="11">
        <f t="shared" ca="1" si="122"/>
        <v>982</v>
      </c>
      <c r="P938" s="11">
        <f t="shared" ca="1" si="122"/>
        <v>419</v>
      </c>
      <c r="Q938" s="11">
        <f t="shared" ca="1" si="122"/>
        <v>795</v>
      </c>
      <c r="R938" s="11">
        <f t="shared" ca="1" si="122"/>
        <v>846</v>
      </c>
      <c r="S938" s="11">
        <f t="shared" ca="1" si="122"/>
        <v>424</v>
      </c>
      <c r="T938" s="11">
        <f t="shared" ca="1" si="122"/>
        <v>319</v>
      </c>
      <c r="U938" s="11">
        <f ca="1">IF($B$9=1,AVERAGE(Tabla1[[#This Row],[OCT]:[DIC]]),IF($B$9=2,AVERAGE(Tabla1[[#This Row],[JUL]:[DIC]]),AVERAGE(Tabla1[[#This Row],[ENE]:[DIC]])))</f>
        <v>529.66666666666663</v>
      </c>
      <c r="V938" s="11">
        <f ca="1">+Tabla1[[#This Row],[PROMEDIO VENTA (UNDS)]]/30</f>
        <v>17.655555555555555</v>
      </c>
      <c r="W938" s="11">
        <f ca="1">+Tabla1[[#This Row],[VENTA POR DÍA]]*Tabla1[[#This Row],[LEAD TIME (Días)]]</f>
        <v>52.966666666666669</v>
      </c>
      <c r="X938" s="11" t="str">
        <f>IF(Tabla1[[#This Row],[ABC]]="C","A PEDIDO","STOCK")</f>
        <v>STOCK</v>
      </c>
      <c r="Y938" s="11">
        <f ca="1">IF(Tabla1[[#This Row],[ABC]]="C",0,ROUNDUP(VLOOKUP(Tabla1[[#This Row],[ABC]],$F$11:$J$12,MATCH(Y$15,$F$10:$J$10,0),0)*Tabla1[[#This Row],[VENTA POR DÍA]],0))</f>
        <v>53</v>
      </c>
      <c r="Z938" s="11">
        <f ca="1">IF(Tabla1[[#This Row],[ABC]]="C",0,ROUNDUP(VLOOKUP(Tabla1[[#This Row],[ABC]],$F$11:$J$12,MATCH(Z$15,$F$10:$J$10,0),0)*Tabla1[[#This Row],[VENTA POR DÍA]],0))</f>
        <v>516</v>
      </c>
    </row>
    <row r="939" spans="2:26" x14ac:dyDescent="0.2">
      <c r="B939" s="2">
        <v>347901</v>
      </c>
      <c r="C939" s="2" t="s">
        <v>546</v>
      </c>
      <c r="D939" s="2" t="s">
        <v>25</v>
      </c>
      <c r="E939" s="3" t="s">
        <v>6</v>
      </c>
      <c r="F939" s="16">
        <f t="shared" ca="1" si="118"/>
        <v>25</v>
      </c>
      <c r="G939" s="17">
        <f t="shared" ca="1" si="119"/>
        <v>29</v>
      </c>
      <c r="H939" s="36" t="str">
        <f>IFERROR(VLOOKUP(Tabla1[[#This Row],[COD PRODUCTO]],Tabla13[#All],9,0),"C")</f>
        <v>B</v>
      </c>
      <c r="I939" s="11">
        <f t="shared" ca="1" si="122"/>
        <v>976</v>
      </c>
      <c r="J939" s="11">
        <f t="shared" ca="1" si="122"/>
        <v>866</v>
      </c>
      <c r="K939" s="11">
        <f t="shared" ca="1" si="122"/>
        <v>361</v>
      </c>
      <c r="L939" s="11">
        <f t="shared" ca="1" si="122"/>
        <v>119</v>
      </c>
      <c r="M939" s="11">
        <f t="shared" ca="1" si="122"/>
        <v>888</v>
      </c>
      <c r="N939" s="11">
        <f t="shared" ca="1" si="122"/>
        <v>480</v>
      </c>
      <c r="O939" s="11">
        <f t="shared" ca="1" si="122"/>
        <v>626</v>
      </c>
      <c r="P939" s="11">
        <f t="shared" ca="1" si="122"/>
        <v>507</v>
      </c>
      <c r="Q939" s="11">
        <f t="shared" ca="1" si="122"/>
        <v>882</v>
      </c>
      <c r="R939" s="11">
        <f t="shared" ca="1" si="122"/>
        <v>532</v>
      </c>
      <c r="S939" s="11">
        <f t="shared" ca="1" si="122"/>
        <v>529</v>
      </c>
      <c r="T939" s="11">
        <f t="shared" ca="1" si="122"/>
        <v>483</v>
      </c>
      <c r="U939" s="11">
        <f ca="1">IF($B$9=1,AVERAGE(Tabla1[[#This Row],[OCT]:[DIC]]),IF($B$9=2,AVERAGE(Tabla1[[#This Row],[JUL]:[DIC]]),AVERAGE(Tabla1[[#This Row],[ENE]:[DIC]])))</f>
        <v>514.66666666666663</v>
      </c>
      <c r="V939" s="11">
        <f ca="1">+Tabla1[[#This Row],[PROMEDIO VENTA (UNDS)]]/30</f>
        <v>17.155555555555555</v>
      </c>
      <c r="W939" s="11">
        <f ca="1">+Tabla1[[#This Row],[VENTA POR DÍA]]*Tabla1[[#This Row],[LEAD TIME (Días)]]</f>
        <v>497.51111111111112</v>
      </c>
      <c r="X939" s="11" t="str">
        <f>IF(Tabla1[[#This Row],[ABC]]="C","A PEDIDO","STOCK")</f>
        <v>STOCK</v>
      </c>
      <c r="Y939" s="11">
        <f ca="1">IF(Tabla1[[#This Row],[ABC]]="C",0,ROUNDUP(VLOOKUP(Tabla1[[#This Row],[ABC]],$F$11:$J$12,MATCH(Y$15,$F$10:$J$10,0),0)*Tabla1[[#This Row],[VENTA POR DÍA]],0))</f>
        <v>161</v>
      </c>
      <c r="Z939" s="11">
        <f ca="1">IF(Tabla1[[#This Row],[ABC]]="C",0,ROUNDUP(VLOOKUP(Tabla1[[#This Row],[ABC]],$F$11:$J$12,MATCH(Z$15,$F$10:$J$10,0),0)*Tabla1[[#This Row],[VENTA POR DÍA]],0))</f>
        <v>391</v>
      </c>
    </row>
    <row r="940" spans="2:26" x14ac:dyDescent="0.2">
      <c r="B940" s="2">
        <v>348391</v>
      </c>
      <c r="C940" s="2" t="s">
        <v>293</v>
      </c>
      <c r="D940" s="2" t="s">
        <v>25</v>
      </c>
      <c r="E940" s="3" t="s">
        <v>6</v>
      </c>
      <c r="F940" s="16">
        <f t="shared" ca="1" si="118"/>
        <v>25</v>
      </c>
      <c r="G940" s="17">
        <f t="shared" ca="1" si="119"/>
        <v>27</v>
      </c>
      <c r="H940" s="36" t="str">
        <f>IFERROR(VLOOKUP(Tabla1[[#This Row],[COD PRODUCTO]],Tabla13[#All],9,0),"C")</f>
        <v>C</v>
      </c>
      <c r="I940" s="11">
        <f t="shared" ca="1" si="122"/>
        <v>204</v>
      </c>
      <c r="J940" s="11">
        <f t="shared" ca="1" si="122"/>
        <v>931</v>
      </c>
      <c r="K940" s="11">
        <f t="shared" ca="1" si="122"/>
        <v>232</v>
      </c>
      <c r="L940" s="11">
        <f t="shared" ca="1" si="122"/>
        <v>603</v>
      </c>
      <c r="M940" s="11">
        <f t="shared" ca="1" si="122"/>
        <v>0</v>
      </c>
      <c r="N940" s="11">
        <f t="shared" ca="1" si="122"/>
        <v>-99</v>
      </c>
      <c r="O940" s="11">
        <f t="shared" ca="1" si="122"/>
        <v>850</v>
      </c>
      <c r="P940" s="11">
        <f t="shared" ca="1" si="122"/>
        <v>-81</v>
      </c>
      <c r="Q940" s="11">
        <f t="shared" ca="1" si="122"/>
        <v>177</v>
      </c>
      <c r="R940" s="11">
        <f t="shared" ca="1" si="122"/>
        <v>70</v>
      </c>
      <c r="S940" s="11">
        <f t="shared" ca="1" si="122"/>
        <v>72</v>
      </c>
      <c r="T940" s="11">
        <f t="shared" ca="1" si="122"/>
        <v>813</v>
      </c>
      <c r="U940" s="11">
        <f ca="1">IF($B$9=1,AVERAGE(Tabla1[[#This Row],[OCT]:[DIC]]),IF($B$9=2,AVERAGE(Tabla1[[#This Row],[JUL]:[DIC]]),AVERAGE(Tabla1[[#This Row],[ENE]:[DIC]])))</f>
        <v>318.33333333333331</v>
      </c>
      <c r="V940" s="11">
        <f ca="1">+Tabla1[[#This Row],[PROMEDIO VENTA (UNDS)]]/30</f>
        <v>10.611111111111111</v>
      </c>
      <c r="W940" s="11">
        <f ca="1">+Tabla1[[#This Row],[VENTA POR DÍA]]*Tabla1[[#This Row],[LEAD TIME (Días)]]</f>
        <v>286.5</v>
      </c>
      <c r="X940" s="11" t="str">
        <f>IF(Tabla1[[#This Row],[ABC]]="C","A PEDIDO","STOCK")</f>
        <v>A PEDIDO</v>
      </c>
      <c r="Y940" s="11">
        <f>IF(Tabla1[[#This Row],[ABC]]="C",0,ROUNDUP(VLOOKUP(Tabla1[[#This Row],[ABC]],$F$11:$J$12,MATCH(Y$15,$F$10:$J$10,0),0)*Tabla1[[#This Row],[VENTA POR DÍA]],0))</f>
        <v>0</v>
      </c>
      <c r="Z940" s="11">
        <f>IF(Tabla1[[#This Row],[ABC]]="C",0,ROUNDUP(VLOOKUP(Tabla1[[#This Row],[ABC]],$F$11:$J$12,MATCH(Z$15,$F$10:$J$10,0),0)*Tabla1[[#This Row],[VENTA POR DÍA]],0))</f>
        <v>0</v>
      </c>
    </row>
    <row r="941" spans="2:26" x14ac:dyDescent="0.2">
      <c r="B941" s="2">
        <v>347963</v>
      </c>
      <c r="C941" s="2" t="s">
        <v>550</v>
      </c>
      <c r="D941" s="2" t="s">
        <v>25</v>
      </c>
      <c r="E941" s="3" t="s">
        <v>6</v>
      </c>
      <c r="F941" s="16">
        <f t="shared" ca="1" si="118"/>
        <v>15</v>
      </c>
      <c r="G941" s="17">
        <f t="shared" ca="1" si="119"/>
        <v>21</v>
      </c>
      <c r="H941" s="36" t="str">
        <f>IFERROR(VLOOKUP(Tabla1[[#This Row],[COD PRODUCTO]],Tabla13[#All],9,0),"C")</f>
        <v>B</v>
      </c>
      <c r="I941" s="11">
        <f t="shared" ca="1" si="122"/>
        <v>359</v>
      </c>
      <c r="J941" s="11">
        <f t="shared" ca="1" si="122"/>
        <v>201</v>
      </c>
      <c r="K941" s="11">
        <f t="shared" ca="1" si="122"/>
        <v>199</v>
      </c>
      <c r="L941" s="11">
        <f t="shared" ca="1" si="122"/>
        <v>-25</v>
      </c>
      <c r="M941" s="11">
        <f t="shared" ca="1" si="122"/>
        <v>763</v>
      </c>
      <c r="N941" s="11">
        <f t="shared" ca="1" si="122"/>
        <v>962</v>
      </c>
      <c r="O941" s="11">
        <f t="shared" ca="1" si="122"/>
        <v>722</v>
      </c>
      <c r="P941" s="11">
        <f t="shared" ca="1" si="122"/>
        <v>-13</v>
      </c>
      <c r="Q941" s="11">
        <f t="shared" ca="1" si="122"/>
        <v>451</v>
      </c>
      <c r="R941" s="11">
        <f t="shared" ca="1" si="122"/>
        <v>37</v>
      </c>
      <c r="S941" s="11">
        <f t="shared" ca="1" si="122"/>
        <v>315</v>
      </c>
      <c r="T941" s="11">
        <f t="shared" ca="1" si="122"/>
        <v>677</v>
      </c>
      <c r="U941" s="11">
        <f ca="1">IF($B$9=1,AVERAGE(Tabla1[[#This Row],[OCT]:[DIC]]),IF($B$9=2,AVERAGE(Tabla1[[#This Row],[JUL]:[DIC]]),AVERAGE(Tabla1[[#This Row],[ENE]:[DIC]])))</f>
        <v>343</v>
      </c>
      <c r="V941" s="11">
        <f ca="1">+Tabla1[[#This Row],[PROMEDIO VENTA (UNDS)]]/30</f>
        <v>11.433333333333334</v>
      </c>
      <c r="W941" s="11">
        <f ca="1">+Tabla1[[#This Row],[VENTA POR DÍA]]*Tabla1[[#This Row],[LEAD TIME (Días)]]</f>
        <v>240.1</v>
      </c>
      <c r="X941" s="11" t="str">
        <f>IF(Tabla1[[#This Row],[ABC]]="C","A PEDIDO","STOCK")</f>
        <v>STOCK</v>
      </c>
      <c r="Y941" s="11">
        <f ca="1">IF(Tabla1[[#This Row],[ABC]]="C",0,ROUNDUP(VLOOKUP(Tabla1[[#This Row],[ABC]],$F$11:$J$12,MATCH(Y$15,$F$10:$J$10,0),0)*Tabla1[[#This Row],[VENTA POR DÍA]],0))</f>
        <v>108</v>
      </c>
      <c r="Z941" s="11">
        <f ca="1">IF(Tabla1[[#This Row],[ABC]]="C",0,ROUNDUP(VLOOKUP(Tabla1[[#This Row],[ABC]],$F$11:$J$12,MATCH(Z$15,$F$10:$J$10,0),0)*Tabla1[[#This Row],[VENTA POR DÍA]],0))</f>
        <v>261</v>
      </c>
    </row>
    <row r="942" spans="2:26" x14ac:dyDescent="0.2">
      <c r="B942" s="2">
        <v>347923</v>
      </c>
      <c r="C942" s="2" t="s">
        <v>597</v>
      </c>
      <c r="D942" s="2" t="s">
        <v>25</v>
      </c>
      <c r="E942" s="3" t="s">
        <v>6</v>
      </c>
      <c r="F942" s="16">
        <f t="shared" ca="1" si="118"/>
        <v>44</v>
      </c>
      <c r="G942" s="17">
        <f t="shared" ca="1" si="119"/>
        <v>4</v>
      </c>
      <c r="H942" s="36" t="str">
        <f>IFERROR(VLOOKUP(Tabla1[[#This Row],[COD PRODUCTO]],Tabla13[#All],9,0),"C")</f>
        <v>A</v>
      </c>
      <c r="I942" s="11">
        <f t="shared" ca="1" si="122"/>
        <v>283</v>
      </c>
      <c r="J942" s="11">
        <f t="shared" ca="1" si="122"/>
        <v>489</v>
      </c>
      <c r="K942" s="11">
        <f t="shared" ca="1" si="122"/>
        <v>178</v>
      </c>
      <c r="L942" s="11">
        <f t="shared" ca="1" si="122"/>
        <v>364</v>
      </c>
      <c r="M942" s="11">
        <f t="shared" ca="1" si="122"/>
        <v>-99</v>
      </c>
      <c r="N942" s="11">
        <f t="shared" ca="1" si="122"/>
        <v>-54</v>
      </c>
      <c r="O942" s="11">
        <f t="shared" ca="1" si="122"/>
        <v>168</v>
      </c>
      <c r="P942" s="11">
        <f t="shared" ca="1" si="122"/>
        <v>526</v>
      </c>
      <c r="Q942" s="11">
        <f t="shared" ca="1" si="122"/>
        <v>606</v>
      </c>
      <c r="R942" s="11">
        <f t="shared" ca="1" si="122"/>
        <v>-57</v>
      </c>
      <c r="S942" s="11">
        <f t="shared" ca="1" si="122"/>
        <v>951</v>
      </c>
      <c r="T942" s="11">
        <f t="shared" ca="1" si="122"/>
        <v>-26</v>
      </c>
      <c r="U942" s="11">
        <f ca="1">IF($B$9=1,AVERAGE(Tabla1[[#This Row],[OCT]:[DIC]]),IF($B$9=2,AVERAGE(Tabla1[[#This Row],[JUL]:[DIC]]),AVERAGE(Tabla1[[#This Row],[ENE]:[DIC]])))</f>
        <v>289.33333333333331</v>
      </c>
      <c r="V942" s="11">
        <f ca="1">+Tabla1[[#This Row],[PROMEDIO VENTA (UNDS)]]/30</f>
        <v>9.6444444444444439</v>
      </c>
      <c r="W942" s="11">
        <f ca="1">+Tabla1[[#This Row],[VENTA POR DÍA]]*Tabla1[[#This Row],[LEAD TIME (Días)]]</f>
        <v>38.577777777777776</v>
      </c>
      <c r="X942" s="11" t="str">
        <f>IF(Tabla1[[#This Row],[ABC]]="C","A PEDIDO","STOCK")</f>
        <v>STOCK</v>
      </c>
      <c r="Y942" s="11">
        <f ca="1">IF(Tabla1[[#This Row],[ABC]]="C",0,ROUNDUP(VLOOKUP(Tabla1[[#This Row],[ABC]],$F$11:$J$12,MATCH(Y$15,$F$10:$J$10,0),0)*Tabla1[[#This Row],[VENTA POR DÍA]],0))</f>
        <v>29</v>
      </c>
      <c r="Z942" s="11">
        <f ca="1">IF(Tabla1[[#This Row],[ABC]]="C",0,ROUNDUP(VLOOKUP(Tabla1[[#This Row],[ABC]],$F$11:$J$12,MATCH(Z$15,$F$10:$J$10,0),0)*Tabla1[[#This Row],[VENTA POR DÍA]],0))</f>
        <v>282</v>
      </c>
    </row>
    <row r="943" spans="2:26" x14ac:dyDescent="0.2">
      <c r="B943" s="2">
        <v>347908</v>
      </c>
      <c r="C943" s="2" t="s">
        <v>599</v>
      </c>
      <c r="D943" s="2" t="s">
        <v>25</v>
      </c>
      <c r="E943" s="3" t="s">
        <v>6</v>
      </c>
      <c r="F943" s="16">
        <f t="shared" ca="1" si="118"/>
        <v>26</v>
      </c>
      <c r="G943" s="17">
        <f t="shared" ca="1" si="119"/>
        <v>26</v>
      </c>
      <c r="H943" s="36" t="str">
        <f>IFERROR(VLOOKUP(Tabla1[[#This Row],[COD PRODUCTO]],Tabla13[#All],9,0),"C")</f>
        <v>A</v>
      </c>
      <c r="I943" s="11">
        <f t="shared" ca="1" si="122"/>
        <v>418</v>
      </c>
      <c r="J943" s="11">
        <f t="shared" ca="1" si="122"/>
        <v>797</v>
      </c>
      <c r="K943" s="11">
        <f t="shared" ca="1" si="122"/>
        <v>222</v>
      </c>
      <c r="L943" s="11">
        <f t="shared" ca="1" si="122"/>
        <v>155</v>
      </c>
      <c r="M943" s="11">
        <f t="shared" ca="1" si="122"/>
        <v>305</v>
      </c>
      <c r="N943" s="11">
        <f t="shared" ca="1" si="122"/>
        <v>739</v>
      </c>
      <c r="O943" s="11">
        <f t="shared" ca="1" si="122"/>
        <v>646</v>
      </c>
      <c r="P943" s="11">
        <f t="shared" ca="1" si="122"/>
        <v>10</v>
      </c>
      <c r="Q943" s="11">
        <f t="shared" ca="1" si="122"/>
        <v>921</v>
      </c>
      <c r="R943" s="11">
        <f t="shared" ca="1" si="122"/>
        <v>-16</v>
      </c>
      <c r="S943" s="11">
        <f t="shared" ca="1" si="122"/>
        <v>482</v>
      </c>
      <c r="T943" s="11">
        <f t="shared" ca="1" si="122"/>
        <v>872</v>
      </c>
      <c r="U943" s="11">
        <f ca="1">IF($B$9=1,AVERAGE(Tabla1[[#This Row],[OCT]:[DIC]]),IF($B$9=2,AVERAGE(Tabla1[[#This Row],[JUL]:[DIC]]),AVERAGE(Tabla1[[#This Row],[ENE]:[DIC]])))</f>
        <v>446</v>
      </c>
      <c r="V943" s="11">
        <f ca="1">+Tabla1[[#This Row],[PROMEDIO VENTA (UNDS)]]/30</f>
        <v>14.866666666666667</v>
      </c>
      <c r="W943" s="11">
        <f ca="1">+Tabla1[[#This Row],[VENTA POR DÍA]]*Tabla1[[#This Row],[LEAD TIME (Días)]]</f>
        <v>386.53333333333336</v>
      </c>
      <c r="X943" s="11" t="str">
        <f>IF(Tabla1[[#This Row],[ABC]]="C","A PEDIDO","STOCK")</f>
        <v>STOCK</v>
      </c>
      <c r="Y943" s="11">
        <f ca="1">IF(Tabla1[[#This Row],[ABC]]="C",0,ROUNDUP(VLOOKUP(Tabla1[[#This Row],[ABC]],$F$11:$J$12,MATCH(Y$15,$F$10:$J$10,0),0)*Tabla1[[#This Row],[VENTA POR DÍA]],0))</f>
        <v>45</v>
      </c>
      <c r="Z943" s="11">
        <f ca="1">IF(Tabla1[[#This Row],[ABC]]="C",0,ROUNDUP(VLOOKUP(Tabla1[[#This Row],[ABC]],$F$11:$J$12,MATCH(Z$15,$F$10:$J$10,0),0)*Tabla1[[#This Row],[VENTA POR DÍA]],0))</f>
        <v>434</v>
      </c>
    </row>
    <row r="944" spans="2:26" x14ac:dyDescent="0.2">
      <c r="B944" s="2">
        <v>366809</v>
      </c>
      <c r="C944" s="2" t="s">
        <v>601</v>
      </c>
      <c r="D944" s="2" t="s">
        <v>25</v>
      </c>
      <c r="E944" s="3" t="s">
        <v>6</v>
      </c>
      <c r="F944" s="16">
        <f t="shared" ca="1" si="118"/>
        <v>43</v>
      </c>
      <c r="G944" s="17">
        <f t="shared" ca="1" si="119"/>
        <v>26</v>
      </c>
      <c r="H944" s="36" t="str">
        <f>IFERROR(VLOOKUP(Tabla1[[#This Row],[COD PRODUCTO]],Tabla13[#All],9,0),"C")</f>
        <v>C</v>
      </c>
      <c r="I944" s="11">
        <f t="shared" ca="1" si="122"/>
        <v>29</v>
      </c>
      <c r="J944" s="11">
        <f t="shared" ca="1" si="122"/>
        <v>-55</v>
      </c>
      <c r="K944" s="11">
        <f t="shared" ca="1" si="122"/>
        <v>204</v>
      </c>
      <c r="L944" s="11">
        <f t="shared" ca="1" si="122"/>
        <v>263</v>
      </c>
      <c r="M944" s="11">
        <f t="shared" ca="1" si="122"/>
        <v>151</v>
      </c>
      <c r="N944" s="11">
        <f t="shared" ca="1" si="122"/>
        <v>558</v>
      </c>
      <c r="O944" s="11">
        <f t="shared" ca="1" si="122"/>
        <v>692</v>
      </c>
      <c r="P944" s="11">
        <f t="shared" ca="1" si="122"/>
        <v>408</v>
      </c>
      <c r="Q944" s="11">
        <f t="shared" ca="1" si="122"/>
        <v>542</v>
      </c>
      <c r="R944" s="11">
        <f t="shared" ca="1" si="122"/>
        <v>627</v>
      </c>
      <c r="S944" s="11">
        <f t="shared" ca="1" si="122"/>
        <v>589</v>
      </c>
      <c r="T944" s="11">
        <f t="shared" ca="1" si="122"/>
        <v>506</v>
      </c>
      <c r="U944" s="11">
        <f ca="1">IF($B$9=1,AVERAGE(Tabla1[[#This Row],[OCT]:[DIC]]),IF($B$9=2,AVERAGE(Tabla1[[#This Row],[JUL]:[DIC]]),AVERAGE(Tabla1[[#This Row],[ENE]:[DIC]])))</f>
        <v>574</v>
      </c>
      <c r="V944" s="11">
        <f ca="1">+Tabla1[[#This Row],[PROMEDIO VENTA (UNDS)]]/30</f>
        <v>19.133333333333333</v>
      </c>
      <c r="W944" s="11">
        <f ca="1">+Tabla1[[#This Row],[VENTA POR DÍA]]*Tabla1[[#This Row],[LEAD TIME (Días)]]</f>
        <v>497.46666666666664</v>
      </c>
      <c r="X944" s="11" t="str">
        <f>IF(Tabla1[[#This Row],[ABC]]="C","A PEDIDO","STOCK")</f>
        <v>A PEDIDO</v>
      </c>
      <c r="Y944" s="11">
        <f>IF(Tabla1[[#This Row],[ABC]]="C",0,ROUNDUP(VLOOKUP(Tabla1[[#This Row],[ABC]],$F$11:$J$12,MATCH(Y$15,$F$10:$J$10,0),0)*Tabla1[[#This Row],[VENTA POR DÍA]],0))</f>
        <v>0</v>
      </c>
      <c r="Z944" s="11">
        <f>IF(Tabla1[[#This Row],[ABC]]="C",0,ROUNDUP(VLOOKUP(Tabla1[[#This Row],[ABC]],$F$11:$J$12,MATCH(Z$15,$F$10:$J$10,0),0)*Tabla1[[#This Row],[VENTA POR DÍA]],0))</f>
        <v>0</v>
      </c>
    </row>
    <row r="945" spans="2:26" x14ac:dyDescent="0.2">
      <c r="B945" s="2">
        <v>347948</v>
      </c>
      <c r="C945" s="2" t="s">
        <v>605</v>
      </c>
      <c r="D945" s="2" t="s">
        <v>25</v>
      </c>
      <c r="E945" s="3" t="s">
        <v>6</v>
      </c>
      <c r="F945" s="16">
        <f t="shared" ca="1" si="118"/>
        <v>7</v>
      </c>
      <c r="G945" s="17">
        <f t="shared" ca="1" si="119"/>
        <v>27</v>
      </c>
      <c r="H945" s="36" t="str">
        <f>IFERROR(VLOOKUP(Tabla1[[#This Row],[COD PRODUCTO]],Tabla13[#All],9,0),"C")</f>
        <v>B</v>
      </c>
      <c r="I945" s="11">
        <f t="shared" ca="1" si="122"/>
        <v>177</v>
      </c>
      <c r="J945" s="11">
        <f t="shared" ca="1" si="122"/>
        <v>187</v>
      </c>
      <c r="K945" s="11">
        <f t="shared" ca="1" si="122"/>
        <v>-82</v>
      </c>
      <c r="L945" s="11">
        <f t="shared" ca="1" si="122"/>
        <v>159</v>
      </c>
      <c r="M945" s="11">
        <f t="shared" ca="1" si="122"/>
        <v>314</v>
      </c>
      <c r="N945" s="11">
        <f t="shared" ca="1" si="122"/>
        <v>-67</v>
      </c>
      <c r="O945" s="11">
        <f t="shared" ca="1" si="122"/>
        <v>68</v>
      </c>
      <c r="P945" s="11">
        <f t="shared" ca="1" si="122"/>
        <v>391</v>
      </c>
      <c r="Q945" s="11">
        <f t="shared" ca="1" si="122"/>
        <v>624</v>
      </c>
      <c r="R945" s="11">
        <f t="shared" ca="1" si="122"/>
        <v>744</v>
      </c>
      <c r="S945" s="11">
        <f t="shared" ca="1" si="122"/>
        <v>859</v>
      </c>
      <c r="T945" s="11">
        <f t="shared" ca="1" si="122"/>
        <v>199</v>
      </c>
      <c r="U945" s="11">
        <f ca="1">IF($B$9=1,AVERAGE(Tabla1[[#This Row],[OCT]:[DIC]]),IF($B$9=2,AVERAGE(Tabla1[[#This Row],[JUL]:[DIC]]),AVERAGE(Tabla1[[#This Row],[ENE]:[DIC]])))</f>
        <v>600.66666666666663</v>
      </c>
      <c r="V945" s="11">
        <f ca="1">+Tabla1[[#This Row],[PROMEDIO VENTA (UNDS)]]/30</f>
        <v>20.022222222222222</v>
      </c>
      <c r="W945" s="11">
        <f ca="1">+Tabla1[[#This Row],[VENTA POR DÍA]]*Tabla1[[#This Row],[LEAD TIME (Días)]]</f>
        <v>540.6</v>
      </c>
      <c r="X945" s="11" t="str">
        <f>IF(Tabla1[[#This Row],[ABC]]="C","A PEDIDO","STOCK")</f>
        <v>STOCK</v>
      </c>
      <c r="Y945" s="11">
        <f ca="1">IF(Tabla1[[#This Row],[ABC]]="C",0,ROUNDUP(VLOOKUP(Tabla1[[#This Row],[ABC]],$F$11:$J$12,MATCH(Y$15,$F$10:$J$10,0),0)*Tabla1[[#This Row],[VENTA POR DÍA]],0))</f>
        <v>188</v>
      </c>
      <c r="Z945" s="11">
        <f ca="1">IF(Tabla1[[#This Row],[ABC]]="C",0,ROUNDUP(VLOOKUP(Tabla1[[#This Row],[ABC]],$F$11:$J$12,MATCH(Z$15,$F$10:$J$10,0),0)*Tabla1[[#This Row],[VENTA POR DÍA]],0))</f>
        <v>457</v>
      </c>
    </row>
    <row r="946" spans="2:26" x14ac:dyDescent="0.2">
      <c r="B946" s="2">
        <v>347945</v>
      </c>
      <c r="C946" s="2" t="s">
        <v>606</v>
      </c>
      <c r="D946" s="2" t="s">
        <v>25</v>
      </c>
      <c r="E946" s="3" t="s">
        <v>6</v>
      </c>
      <c r="F946" s="16">
        <f t="shared" ca="1" si="118"/>
        <v>17</v>
      </c>
      <c r="G946" s="17">
        <f t="shared" ca="1" si="119"/>
        <v>28</v>
      </c>
      <c r="H946" s="36" t="str">
        <f>IFERROR(VLOOKUP(Tabla1[[#This Row],[COD PRODUCTO]],Tabla13[#All],9,0),"C")</f>
        <v>A</v>
      </c>
      <c r="I946" s="11">
        <f t="shared" ref="I946:T955" ca="1" si="123">RANDBETWEEN(-100,1000)</f>
        <v>352</v>
      </c>
      <c r="J946" s="11">
        <f t="shared" ca="1" si="123"/>
        <v>-30</v>
      </c>
      <c r="K946" s="11">
        <f t="shared" ca="1" si="123"/>
        <v>521</v>
      </c>
      <c r="L946" s="11">
        <f t="shared" ca="1" si="123"/>
        <v>221</v>
      </c>
      <c r="M946" s="11">
        <f t="shared" ca="1" si="123"/>
        <v>985</v>
      </c>
      <c r="N946" s="11">
        <f t="shared" ca="1" si="123"/>
        <v>664</v>
      </c>
      <c r="O946" s="11">
        <f t="shared" ca="1" si="123"/>
        <v>460</v>
      </c>
      <c r="P946" s="11">
        <f t="shared" ca="1" si="123"/>
        <v>179</v>
      </c>
      <c r="Q946" s="11">
        <f t="shared" ca="1" si="123"/>
        <v>617</v>
      </c>
      <c r="R946" s="11">
        <f t="shared" ca="1" si="123"/>
        <v>498</v>
      </c>
      <c r="S946" s="11">
        <f t="shared" ca="1" si="123"/>
        <v>831</v>
      </c>
      <c r="T946" s="11">
        <f t="shared" ca="1" si="123"/>
        <v>-59</v>
      </c>
      <c r="U946" s="11">
        <f ca="1">IF($B$9=1,AVERAGE(Tabla1[[#This Row],[OCT]:[DIC]]),IF($B$9=2,AVERAGE(Tabla1[[#This Row],[JUL]:[DIC]]),AVERAGE(Tabla1[[#This Row],[ENE]:[DIC]])))</f>
        <v>423.33333333333331</v>
      </c>
      <c r="V946" s="11">
        <f ca="1">+Tabla1[[#This Row],[PROMEDIO VENTA (UNDS)]]/30</f>
        <v>14.111111111111111</v>
      </c>
      <c r="W946" s="11">
        <f ca="1">+Tabla1[[#This Row],[VENTA POR DÍA]]*Tabla1[[#This Row],[LEAD TIME (Días)]]</f>
        <v>395.11111111111109</v>
      </c>
      <c r="X946" s="11" t="str">
        <f>IF(Tabla1[[#This Row],[ABC]]="C","A PEDIDO","STOCK")</f>
        <v>STOCK</v>
      </c>
      <c r="Y946" s="11">
        <f ca="1">IF(Tabla1[[#This Row],[ABC]]="C",0,ROUNDUP(VLOOKUP(Tabla1[[#This Row],[ABC]],$F$11:$J$12,MATCH(Y$15,$F$10:$J$10,0),0)*Tabla1[[#This Row],[VENTA POR DÍA]],0))</f>
        <v>42</v>
      </c>
      <c r="Z946" s="11">
        <f ca="1">IF(Tabla1[[#This Row],[ABC]]="C",0,ROUNDUP(VLOOKUP(Tabla1[[#This Row],[ABC]],$F$11:$J$12,MATCH(Z$15,$F$10:$J$10,0),0)*Tabla1[[#This Row],[VENTA POR DÍA]],0))</f>
        <v>412</v>
      </c>
    </row>
    <row r="947" spans="2:26" x14ac:dyDescent="0.2">
      <c r="B947" s="2">
        <v>368073</v>
      </c>
      <c r="C947" s="2" t="s">
        <v>610</v>
      </c>
      <c r="D947" s="2" t="s">
        <v>25</v>
      </c>
      <c r="E947" s="3" t="s">
        <v>6</v>
      </c>
      <c r="F947" s="16">
        <f t="shared" ca="1" si="118"/>
        <v>17</v>
      </c>
      <c r="G947" s="17">
        <f t="shared" ca="1" si="119"/>
        <v>23</v>
      </c>
      <c r="H947" s="36" t="str">
        <f>IFERROR(VLOOKUP(Tabla1[[#This Row],[COD PRODUCTO]],Tabla13[#All],9,0),"C")</f>
        <v>B</v>
      </c>
      <c r="I947" s="11">
        <f t="shared" ca="1" si="123"/>
        <v>884</v>
      </c>
      <c r="J947" s="11">
        <f t="shared" ca="1" si="123"/>
        <v>696</v>
      </c>
      <c r="K947" s="11">
        <f t="shared" ca="1" si="123"/>
        <v>421</v>
      </c>
      <c r="L947" s="11">
        <f t="shared" ca="1" si="123"/>
        <v>424</v>
      </c>
      <c r="M947" s="11">
        <f t="shared" ca="1" si="123"/>
        <v>886</v>
      </c>
      <c r="N947" s="11">
        <f t="shared" ca="1" si="123"/>
        <v>44</v>
      </c>
      <c r="O947" s="11">
        <f t="shared" ca="1" si="123"/>
        <v>5</v>
      </c>
      <c r="P947" s="11">
        <f t="shared" ca="1" si="123"/>
        <v>194</v>
      </c>
      <c r="Q947" s="11">
        <f t="shared" ca="1" si="123"/>
        <v>385</v>
      </c>
      <c r="R947" s="11">
        <f t="shared" ca="1" si="123"/>
        <v>11</v>
      </c>
      <c r="S947" s="11">
        <f t="shared" ca="1" si="123"/>
        <v>519</v>
      </c>
      <c r="T947" s="11">
        <f t="shared" ca="1" si="123"/>
        <v>402</v>
      </c>
      <c r="U947" s="11">
        <f ca="1">IF($B$9=1,AVERAGE(Tabla1[[#This Row],[OCT]:[DIC]]),IF($B$9=2,AVERAGE(Tabla1[[#This Row],[JUL]:[DIC]]),AVERAGE(Tabla1[[#This Row],[ENE]:[DIC]])))</f>
        <v>310.66666666666669</v>
      </c>
      <c r="V947" s="11">
        <f ca="1">+Tabla1[[#This Row],[PROMEDIO VENTA (UNDS)]]/30</f>
        <v>10.355555555555556</v>
      </c>
      <c r="W947" s="11">
        <f ca="1">+Tabla1[[#This Row],[VENTA POR DÍA]]*Tabla1[[#This Row],[LEAD TIME (Días)]]</f>
        <v>238.17777777777778</v>
      </c>
      <c r="X947" s="11" t="str">
        <f>IF(Tabla1[[#This Row],[ABC]]="C","A PEDIDO","STOCK")</f>
        <v>STOCK</v>
      </c>
      <c r="Y947" s="11">
        <f ca="1">IF(Tabla1[[#This Row],[ABC]]="C",0,ROUNDUP(VLOOKUP(Tabla1[[#This Row],[ABC]],$F$11:$J$12,MATCH(Y$15,$F$10:$J$10,0),0)*Tabla1[[#This Row],[VENTA POR DÍA]],0))</f>
        <v>98</v>
      </c>
      <c r="Z947" s="11">
        <f ca="1">IF(Tabla1[[#This Row],[ABC]]="C",0,ROUNDUP(VLOOKUP(Tabla1[[#This Row],[ABC]],$F$11:$J$12,MATCH(Z$15,$F$10:$J$10,0),0)*Tabla1[[#This Row],[VENTA POR DÍA]],0))</f>
        <v>236</v>
      </c>
    </row>
    <row r="948" spans="2:26" x14ac:dyDescent="0.2">
      <c r="B948" s="2">
        <v>347934</v>
      </c>
      <c r="C948" s="2" t="s">
        <v>614</v>
      </c>
      <c r="D948" s="2" t="s">
        <v>25</v>
      </c>
      <c r="E948" s="3" t="s">
        <v>6</v>
      </c>
      <c r="F948" s="16">
        <f t="shared" ca="1" si="118"/>
        <v>46</v>
      </c>
      <c r="G948" s="17">
        <f t="shared" ca="1" si="119"/>
        <v>18</v>
      </c>
      <c r="H948" s="36" t="str">
        <f>IFERROR(VLOOKUP(Tabla1[[#This Row],[COD PRODUCTO]],Tabla13[#All],9,0),"C")</f>
        <v>C</v>
      </c>
      <c r="I948" s="11">
        <f t="shared" ca="1" si="123"/>
        <v>-53</v>
      </c>
      <c r="J948" s="11">
        <f t="shared" ca="1" si="123"/>
        <v>144</v>
      </c>
      <c r="K948" s="11">
        <f t="shared" ca="1" si="123"/>
        <v>55</v>
      </c>
      <c r="L948" s="11">
        <f t="shared" ca="1" si="123"/>
        <v>803</v>
      </c>
      <c r="M948" s="11">
        <f t="shared" ca="1" si="123"/>
        <v>799</v>
      </c>
      <c r="N948" s="11">
        <f t="shared" ca="1" si="123"/>
        <v>705</v>
      </c>
      <c r="O948" s="11">
        <f t="shared" ca="1" si="123"/>
        <v>877</v>
      </c>
      <c r="P948" s="11">
        <f t="shared" ca="1" si="123"/>
        <v>909</v>
      </c>
      <c r="Q948" s="11">
        <f t="shared" ca="1" si="123"/>
        <v>445</v>
      </c>
      <c r="R948" s="11">
        <f t="shared" ca="1" si="123"/>
        <v>714</v>
      </c>
      <c r="S948" s="11">
        <f t="shared" ca="1" si="123"/>
        <v>101</v>
      </c>
      <c r="T948" s="11">
        <f t="shared" ca="1" si="123"/>
        <v>312</v>
      </c>
      <c r="U948" s="11">
        <f ca="1">IF($B$9=1,AVERAGE(Tabla1[[#This Row],[OCT]:[DIC]]),IF($B$9=2,AVERAGE(Tabla1[[#This Row],[JUL]:[DIC]]),AVERAGE(Tabla1[[#This Row],[ENE]:[DIC]])))</f>
        <v>375.66666666666669</v>
      </c>
      <c r="V948" s="11">
        <f ca="1">+Tabla1[[#This Row],[PROMEDIO VENTA (UNDS)]]/30</f>
        <v>12.522222222222222</v>
      </c>
      <c r="W948" s="11">
        <f ca="1">+Tabla1[[#This Row],[VENTA POR DÍA]]*Tabla1[[#This Row],[LEAD TIME (Días)]]</f>
        <v>225.4</v>
      </c>
      <c r="X948" s="11" t="str">
        <f>IF(Tabla1[[#This Row],[ABC]]="C","A PEDIDO","STOCK")</f>
        <v>A PEDIDO</v>
      </c>
      <c r="Y948" s="11">
        <f>IF(Tabla1[[#This Row],[ABC]]="C",0,ROUNDUP(VLOOKUP(Tabla1[[#This Row],[ABC]],$F$11:$J$12,MATCH(Y$15,$F$10:$J$10,0),0)*Tabla1[[#This Row],[VENTA POR DÍA]],0))</f>
        <v>0</v>
      </c>
      <c r="Z948" s="11">
        <f>IF(Tabla1[[#This Row],[ABC]]="C",0,ROUNDUP(VLOOKUP(Tabla1[[#This Row],[ABC]],$F$11:$J$12,MATCH(Z$15,$F$10:$J$10,0),0)*Tabla1[[#This Row],[VENTA POR DÍA]],0))</f>
        <v>0</v>
      </c>
    </row>
    <row r="949" spans="2:26" x14ac:dyDescent="0.2">
      <c r="B949" s="2">
        <v>348390</v>
      </c>
      <c r="C949" s="2" t="s">
        <v>293</v>
      </c>
      <c r="D949" s="2" t="s">
        <v>25</v>
      </c>
      <c r="E949" s="3" t="s">
        <v>6</v>
      </c>
      <c r="F949" s="16">
        <f t="shared" ca="1" si="118"/>
        <v>21</v>
      </c>
      <c r="G949" s="17">
        <f t="shared" ca="1" si="119"/>
        <v>28</v>
      </c>
      <c r="H949" s="36" t="str">
        <f>IFERROR(VLOOKUP(Tabla1[[#This Row],[COD PRODUCTO]],Tabla13[#All],9,0),"C")</f>
        <v>C</v>
      </c>
      <c r="I949" s="11">
        <f t="shared" ca="1" si="123"/>
        <v>529</v>
      </c>
      <c r="J949" s="11">
        <f t="shared" ca="1" si="123"/>
        <v>153</v>
      </c>
      <c r="K949" s="11">
        <f t="shared" ca="1" si="123"/>
        <v>996</v>
      </c>
      <c r="L949" s="11">
        <f t="shared" ca="1" si="123"/>
        <v>600</v>
      </c>
      <c r="M949" s="11">
        <f t="shared" ca="1" si="123"/>
        <v>278</v>
      </c>
      <c r="N949" s="11">
        <f t="shared" ca="1" si="123"/>
        <v>559</v>
      </c>
      <c r="O949" s="11">
        <f t="shared" ca="1" si="123"/>
        <v>386</v>
      </c>
      <c r="P949" s="11">
        <f t="shared" ca="1" si="123"/>
        <v>-93</v>
      </c>
      <c r="Q949" s="11">
        <f t="shared" ca="1" si="123"/>
        <v>433</v>
      </c>
      <c r="R949" s="11">
        <f t="shared" ca="1" si="123"/>
        <v>32</v>
      </c>
      <c r="S949" s="11">
        <f t="shared" ca="1" si="123"/>
        <v>651</v>
      </c>
      <c r="T949" s="11">
        <f t="shared" ca="1" si="123"/>
        <v>394</v>
      </c>
      <c r="U949" s="11">
        <f ca="1">IF($B$9=1,AVERAGE(Tabla1[[#This Row],[OCT]:[DIC]]),IF($B$9=2,AVERAGE(Tabla1[[#This Row],[JUL]:[DIC]]),AVERAGE(Tabla1[[#This Row],[ENE]:[DIC]])))</f>
        <v>359</v>
      </c>
      <c r="V949" s="11">
        <f ca="1">+Tabla1[[#This Row],[PROMEDIO VENTA (UNDS)]]/30</f>
        <v>11.966666666666667</v>
      </c>
      <c r="W949" s="11">
        <f ca="1">+Tabla1[[#This Row],[VENTA POR DÍA]]*Tabla1[[#This Row],[LEAD TIME (Días)]]</f>
        <v>335.06666666666666</v>
      </c>
      <c r="X949" s="11" t="str">
        <f>IF(Tabla1[[#This Row],[ABC]]="C","A PEDIDO","STOCK")</f>
        <v>A PEDIDO</v>
      </c>
      <c r="Y949" s="11">
        <f>IF(Tabla1[[#This Row],[ABC]]="C",0,ROUNDUP(VLOOKUP(Tabla1[[#This Row],[ABC]],$F$11:$J$12,MATCH(Y$15,$F$10:$J$10,0),0)*Tabla1[[#This Row],[VENTA POR DÍA]],0))</f>
        <v>0</v>
      </c>
      <c r="Z949" s="11">
        <f>IF(Tabla1[[#This Row],[ABC]]="C",0,ROUNDUP(VLOOKUP(Tabla1[[#This Row],[ABC]],$F$11:$J$12,MATCH(Z$15,$F$10:$J$10,0),0)*Tabla1[[#This Row],[VENTA POR DÍA]],0))</f>
        <v>0</v>
      </c>
    </row>
    <row r="950" spans="2:26" x14ac:dyDescent="0.2">
      <c r="B950" s="2">
        <v>366810</v>
      </c>
      <c r="C950" s="2" t="s">
        <v>625</v>
      </c>
      <c r="D950" s="2" t="s">
        <v>25</v>
      </c>
      <c r="E950" s="3" t="s">
        <v>6</v>
      </c>
      <c r="F950" s="16">
        <f t="shared" ca="1" si="118"/>
        <v>19</v>
      </c>
      <c r="G950" s="17">
        <f t="shared" ca="1" si="119"/>
        <v>14</v>
      </c>
      <c r="H950" s="36" t="str">
        <f>IFERROR(VLOOKUP(Tabla1[[#This Row],[COD PRODUCTO]],Tabla13[#All],9,0),"C")</f>
        <v>C</v>
      </c>
      <c r="I950" s="11">
        <f t="shared" ca="1" si="123"/>
        <v>765</v>
      </c>
      <c r="J950" s="11">
        <f t="shared" ca="1" si="123"/>
        <v>846</v>
      </c>
      <c r="K950" s="11">
        <f t="shared" ca="1" si="123"/>
        <v>-16</v>
      </c>
      <c r="L950" s="11">
        <f t="shared" ca="1" si="123"/>
        <v>328</v>
      </c>
      <c r="M950" s="11">
        <f t="shared" ca="1" si="123"/>
        <v>706</v>
      </c>
      <c r="N950" s="11">
        <f t="shared" ca="1" si="123"/>
        <v>207</v>
      </c>
      <c r="O950" s="11">
        <f t="shared" ca="1" si="123"/>
        <v>276</v>
      </c>
      <c r="P950" s="11">
        <f t="shared" ca="1" si="123"/>
        <v>194</v>
      </c>
      <c r="Q950" s="11">
        <f t="shared" ca="1" si="123"/>
        <v>44</v>
      </c>
      <c r="R950" s="11">
        <f t="shared" ca="1" si="123"/>
        <v>806</v>
      </c>
      <c r="S950" s="11">
        <f t="shared" ca="1" si="123"/>
        <v>637</v>
      </c>
      <c r="T950" s="11">
        <f t="shared" ca="1" si="123"/>
        <v>612</v>
      </c>
      <c r="U950" s="11">
        <f ca="1">IF($B$9=1,AVERAGE(Tabla1[[#This Row],[OCT]:[DIC]]),IF($B$9=2,AVERAGE(Tabla1[[#This Row],[JUL]:[DIC]]),AVERAGE(Tabla1[[#This Row],[ENE]:[DIC]])))</f>
        <v>685</v>
      </c>
      <c r="V950" s="11">
        <f ca="1">+Tabla1[[#This Row],[PROMEDIO VENTA (UNDS)]]/30</f>
        <v>22.833333333333332</v>
      </c>
      <c r="W950" s="11">
        <f ca="1">+Tabla1[[#This Row],[VENTA POR DÍA]]*Tabla1[[#This Row],[LEAD TIME (Días)]]</f>
        <v>319.66666666666663</v>
      </c>
      <c r="X950" s="11" t="str">
        <f>IF(Tabla1[[#This Row],[ABC]]="C","A PEDIDO","STOCK")</f>
        <v>A PEDIDO</v>
      </c>
      <c r="Y950" s="11">
        <f>IF(Tabla1[[#This Row],[ABC]]="C",0,ROUNDUP(VLOOKUP(Tabla1[[#This Row],[ABC]],$F$11:$J$12,MATCH(Y$15,$F$10:$J$10,0),0)*Tabla1[[#This Row],[VENTA POR DÍA]],0))</f>
        <v>0</v>
      </c>
      <c r="Z950" s="11">
        <f>IF(Tabla1[[#This Row],[ABC]]="C",0,ROUNDUP(VLOOKUP(Tabla1[[#This Row],[ABC]],$F$11:$J$12,MATCH(Z$15,$F$10:$J$10,0),0)*Tabla1[[#This Row],[VENTA POR DÍA]],0))</f>
        <v>0</v>
      </c>
    </row>
    <row r="951" spans="2:26" x14ac:dyDescent="0.2">
      <c r="B951" s="2">
        <v>347936</v>
      </c>
      <c r="C951" s="2" t="s">
        <v>146</v>
      </c>
      <c r="D951" s="2" t="s">
        <v>25</v>
      </c>
      <c r="E951" s="3" t="s">
        <v>6</v>
      </c>
      <c r="F951" s="16">
        <f t="shared" ca="1" si="118"/>
        <v>28</v>
      </c>
      <c r="G951" s="17">
        <f t="shared" ca="1" si="119"/>
        <v>3</v>
      </c>
      <c r="H951" s="36" t="str">
        <f>IFERROR(VLOOKUP(Tabla1[[#This Row],[COD PRODUCTO]],Tabla13[#All],9,0),"C")</f>
        <v>A</v>
      </c>
      <c r="I951" s="11">
        <f t="shared" ca="1" si="123"/>
        <v>723</v>
      </c>
      <c r="J951" s="11">
        <f t="shared" ca="1" si="123"/>
        <v>443</v>
      </c>
      <c r="K951" s="11">
        <f t="shared" ca="1" si="123"/>
        <v>587</v>
      </c>
      <c r="L951" s="11">
        <f t="shared" ca="1" si="123"/>
        <v>650</v>
      </c>
      <c r="M951" s="11">
        <f t="shared" ca="1" si="123"/>
        <v>943</v>
      </c>
      <c r="N951" s="11">
        <f t="shared" ca="1" si="123"/>
        <v>535</v>
      </c>
      <c r="O951" s="11">
        <f t="shared" ca="1" si="123"/>
        <v>209</v>
      </c>
      <c r="P951" s="11">
        <f t="shared" ca="1" si="123"/>
        <v>-95</v>
      </c>
      <c r="Q951" s="11">
        <f t="shared" ca="1" si="123"/>
        <v>91</v>
      </c>
      <c r="R951" s="11">
        <f t="shared" ca="1" si="123"/>
        <v>560</v>
      </c>
      <c r="S951" s="11">
        <f t="shared" ca="1" si="123"/>
        <v>332</v>
      </c>
      <c r="T951" s="11">
        <f t="shared" ca="1" si="123"/>
        <v>646</v>
      </c>
      <c r="U951" s="11">
        <f ca="1">IF($B$9=1,AVERAGE(Tabla1[[#This Row],[OCT]:[DIC]]),IF($B$9=2,AVERAGE(Tabla1[[#This Row],[JUL]:[DIC]]),AVERAGE(Tabla1[[#This Row],[ENE]:[DIC]])))</f>
        <v>512.66666666666663</v>
      </c>
      <c r="V951" s="11">
        <f ca="1">+Tabla1[[#This Row],[PROMEDIO VENTA (UNDS)]]/30</f>
        <v>17.088888888888889</v>
      </c>
      <c r="W951" s="11">
        <f ca="1">+Tabla1[[#This Row],[VENTA POR DÍA]]*Tabla1[[#This Row],[LEAD TIME (Días)]]</f>
        <v>51.266666666666666</v>
      </c>
      <c r="X951" s="11" t="str">
        <f>IF(Tabla1[[#This Row],[ABC]]="C","A PEDIDO","STOCK")</f>
        <v>STOCK</v>
      </c>
      <c r="Y951" s="11">
        <f ca="1">IF(Tabla1[[#This Row],[ABC]]="C",0,ROUNDUP(VLOOKUP(Tabla1[[#This Row],[ABC]],$F$11:$J$12,MATCH(Y$15,$F$10:$J$10,0),0)*Tabla1[[#This Row],[VENTA POR DÍA]],0))</f>
        <v>51</v>
      </c>
      <c r="Z951" s="11">
        <f ca="1">IF(Tabla1[[#This Row],[ABC]]="C",0,ROUNDUP(VLOOKUP(Tabla1[[#This Row],[ABC]],$F$11:$J$12,MATCH(Z$15,$F$10:$J$10,0),0)*Tabla1[[#This Row],[VENTA POR DÍA]],0))</f>
        <v>499</v>
      </c>
    </row>
    <row r="952" spans="2:26" x14ac:dyDescent="0.2">
      <c r="B952" s="2">
        <v>369631</v>
      </c>
      <c r="C952" s="2" t="s">
        <v>645</v>
      </c>
      <c r="D952" s="2" t="s">
        <v>25</v>
      </c>
      <c r="E952" s="3" t="s">
        <v>6</v>
      </c>
      <c r="F952" s="16">
        <f t="shared" ca="1" si="118"/>
        <v>38</v>
      </c>
      <c r="G952" s="17">
        <f t="shared" ca="1" si="119"/>
        <v>17</v>
      </c>
      <c r="H952" s="36" t="str">
        <f>IFERROR(VLOOKUP(Tabla1[[#This Row],[COD PRODUCTO]],Tabla13[#All],9,0),"C")</f>
        <v>C</v>
      </c>
      <c r="I952" s="11">
        <f t="shared" ca="1" si="123"/>
        <v>516</v>
      </c>
      <c r="J952" s="11">
        <f t="shared" ca="1" si="123"/>
        <v>561</v>
      </c>
      <c r="K952" s="11">
        <f t="shared" ca="1" si="123"/>
        <v>5</v>
      </c>
      <c r="L952" s="11">
        <f t="shared" ca="1" si="123"/>
        <v>-42</v>
      </c>
      <c r="M952" s="11">
        <f t="shared" ca="1" si="123"/>
        <v>581</v>
      </c>
      <c r="N952" s="11">
        <f t="shared" ca="1" si="123"/>
        <v>-50</v>
      </c>
      <c r="O952" s="11">
        <f t="shared" ca="1" si="123"/>
        <v>178</v>
      </c>
      <c r="P952" s="11">
        <f t="shared" ca="1" si="123"/>
        <v>157</v>
      </c>
      <c r="Q952" s="11">
        <f t="shared" ca="1" si="123"/>
        <v>45</v>
      </c>
      <c r="R952" s="11">
        <f t="shared" ca="1" si="123"/>
        <v>351</v>
      </c>
      <c r="S952" s="11">
        <f t="shared" ca="1" si="123"/>
        <v>-90</v>
      </c>
      <c r="T952" s="11">
        <f t="shared" ca="1" si="123"/>
        <v>353</v>
      </c>
      <c r="U952" s="11">
        <f ca="1">IF($B$9=1,AVERAGE(Tabla1[[#This Row],[OCT]:[DIC]]),IF($B$9=2,AVERAGE(Tabla1[[#This Row],[JUL]:[DIC]]),AVERAGE(Tabla1[[#This Row],[ENE]:[DIC]])))</f>
        <v>204.66666666666666</v>
      </c>
      <c r="V952" s="11">
        <f ca="1">+Tabla1[[#This Row],[PROMEDIO VENTA (UNDS)]]/30</f>
        <v>6.822222222222222</v>
      </c>
      <c r="W952" s="11">
        <f ca="1">+Tabla1[[#This Row],[VENTA POR DÍA]]*Tabla1[[#This Row],[LEAD TIME (Días)]]</f>
        <v>115.97777777777777</v>
      </c>
      <c r="X952" s="11" t="str">
        <f>IF(Tabla1[[#This Row],[ABC]]="C","A PEDIDO","STOCK")</f>
        <v>A PEDIDO</v>
      </c>
      <c r="Y952" s="11">
        <f>IF(Tabla1[[#This Row],[ABC]]="C",0,ROUNDUP(VLOOKUP(Tabla1[[#This Row],[ABC]],$F$11:$J$12,MATCH(Y$15,$F$10:$J$10,0),0)*Tabla1[[#This Row],[VENTA POR DÍA]],0))</f>
        <v>0</v>
      </c>
      <c r="Z952" s="11">
        <f>IF(Tabla1[[#This Row],[ABC]]="C",0,ROUNDUP(VLOOKUP(Tabla1[[#This Row],[ABC]],$F$11:$J$12,MATCH(Z$15,$F$10:$J$10,0),0)*Tabla1[[#This Row],[VENTA POR DÍA]],0))</f>
        <v>0</v>
      </c>
    </row>
    <row r="953" spans="2:26" x14ac:dyDescent="0.2">
      <c r="B953" s="2">
        <v>369628</v>
      </c>
      <c r="C953" s="2" t="s">
        <v>655</v>
      </c>
      <c r="D953" s="2" t="s">
        <v>25</v>
      </c>
      <c r="E953" s="3" t="s">
        <v>6</v>
      </c>
      <c r="F953" s="16">
        <f t="shared" ca="1" si="118"/>
        <v>8</v>
      </c>
      <c r="G953" s="17">
        <f t="shared" ca="1" si="119"/>
        <v>14</v>
      </c>
      <c r="H953" s="36" t="str">
        <f>IFERROR(VLOOKUP(Tabla1[[#This Row],[COD PRODUCTO]],Tabla13[#All],9,0),"C")</f>
        <v>B</v>
      </c>
      <c r="I953" s="11">
        <f t="shared" ca="1" si="123"/>
        <v>3</v>
      </c>
      <c r="J953" s="11">
        <f t="shared" ca="1" si="123"/>
        <v>46</v>
      </c>
      <c r="K953" s="11">
        <f t="shared" ca="1" si="123"/>
        <v>99</v>
      </c>
      <c r="L953" s="11">
        <f t="shared" ca="1" si="123"/>
        <v>380</v>
      </c>
      <c r="M953" s="11">
        <f t="shared" ca="1" si="123"/>
        <v>-18</v>
      </c>
      <c r="N953" s="11">
        <f t="shared" ca="1" si="123"/>
        <v>91</v>
      </c>
      <c r="O953" s="11">
        <f t="shared" ca="1" si="123"/>
        <v>102</v>
      </c>
      <c r="P953" s="11">
        <f t="shared" ca="1" si="123"/>
        <v>258</v>
      </c>
      <c r="Q953" s="11">
        <f t="shared" ca="1" si="123"/>
        <v>285</v>
      </c>
      <c r="R953" s="11">
        <f t="shared" ca="1" si="123"/>
        <v>813</v>
      </c>
      <c r="S953" s="11">
        <f t="shared" ca="1" si="123"/>
        <v>50</v>
      </c>
      <c r="T953" s="11">
        <f t="shared" ca="1" si="123"/>
        <v>69</v>
      </c>
      <c r="U953" s="11">
        <f ca="1">IF($B$9=1,AVERAGE(Tabla1[[#This Row],[OCT]:[DIC]]),IF($B$9=2,AVERAGE(Tabla1[[#This Row],[JUL]:[DIC]]),AVERAGE(Tabla1[[#This Row],[ENE]:[DIC]])))</f>
        <v>310.66666666666669</v>
      </c>
      <c r="V953" s="11">
        <f ca="1">+Tabla1[[#This Row],[PROMEDIO VENTA (UNDS)]]/30</f>
        <v>10.355555555555556</v>
      </c>
      <c r="W953" s="11">
        <f ca="1">+Tabla1[[#This Row],[VENTA POR DÍA]]*Tabla1[[#This Row],[LEAD TIME (Días)]]</f>
        <v>144.97777777777779</v>
      </c>
      <c r="X953" s="11" t="str">
        <f>IF(Tabla1[[#This Row],[ABC]]="C","A PEDIDO","STOCK")</f>
        <v>STOCK</v>
      </c>
      <c r="Y953" s="11">
        <f ca="1">IF(Tabla1[[#This Row],[ABC]]="C",0,ROUNDUP(VLOOKUP(Tabla1[[#This Row],[ABC]],$F$11:$J$12,MATCH(Y$15,$F$10:$J$10,0),0)*Tabla1[[#This Row],[VENTA POR DÍA]],0))</f>
        <v>98</v>
      </c>
      <c r="Z953" s="11">
        <f ca="1">IF(Tabla1[[#This Row],[ABC]]="C",0,ROUNDUP(VLOOKUP(Tabla1[[#This Row],[ABC]],$F$11:$J$12,MATCH(Z$15,$F$10:$J$10,0),0)*Tabla1[[#This Row],[VENTA POR DÍA]],0))</f>
        <v>236</v>
      </c>
    </row>
    <row r="954" spans="2:26" x14ac:dyDescent="0.2">
      <c r="B954" s="2">
        <v>347910</v>
      </c>
      <c r="C954" s="2" t="s">
        <v>666</v>
      </c>
      <c r="D954" s="2" t="s">
        <v>25</v>
      </c>
      <c r="E954" s="3" t="s">
        <v>6</v>
      </c>
      <c r="F954" s="16">
        <f t="shared" ca="1" si="118"/>
        <v>7</v>
      </c>
      <c r="G954" s="17">
        <f t="shared" ca="1" si="119"/>
        <v>30</v>
      </c>
      <c r="H954" s="36" t="str">
        <f>IFERROR(VLOOKUP(Tabla1[[#This Row],[COD PRODUCTO]],Tabla13[#All],9,0),"C")</f>
        <v>A</v>
      </c>
      <c r="I954" s="11">
        <f t="shared" ca="1" si="123"/>
        <v>420</v>
      </c>
      <c r="J954" s="11">
        <f t="shared" ca="1" si="123"/>
        <v>330</v>
      </c>
      <c r="K954" s="11">
        <f t="shared" ca="1" si="123"/>
        <v>598</v>
      </c>
      <c r="L954" s="11">
        <f t="shared" ca="1" si="123"/>
        <v>379</v>
      </c>
      <c r="M954" s="11">
        <f t="shared" ca="1" si="123"/>
        <v>370</v>
      </c>
      <c r="N954" s="11">
        <f t="shared" ca="1" si="123"/>
        <v>599</v>
      </c>
      <c r="O954" s="11">
        <f t="shared" ca="1" si="123"/>
        <v>176</v>
      </c>
      <c r="P954" s="11">
        <f t="shared" ca="1" si="123"/>
        <v>333</v>
      </c>
      <c r="Q954" s="11">
        <f t="shared" ca="1" si="123"/>
        <v>580</v>
      </c>
      <c r="R954" s="11">
        <f t="shared" ca="1" si="123"/>
        <v>211</v>
      </c>
      <c r="S954" s="11">
        <f t="shared" ca="1" si="123"/>
        <v>7</v>
      </c>
      <c r="T954" s="11">
        <f t="shared" ca="1" si="123"/>
        <v>944</v>
      </c>
      <c r="U954" s="11">
        <f ca="1">IF($B$9=1,AVERAGE(Tabla1[[#This Row],[OCT]:[DIC]]),IF($B$9=2,AVERAGE(Tabla1[[#This Row],[JUL]:[DIC]]),AVERAGE(Tabla1[[#This Row],[ENE]:[DIC]])))</f>
        <v>387.33333333333331</v>
      </c>
      <c r="V954" s="11">
        <f ca="1">+Tabla1[[#This Row],[PROMEDIO VENTA (UNDS)]]/30</f>
        <v>12.91111111111111</v>
      </c>
      <c r="W954" s="11">
        <f ca="1">+Tabla1[[#This Row],[VENTA POR DÍA]]*Tabla1[[#This Row],[LEAD TIME (Días)]]</f>
        <v>387.33333333333331</v>
      </c>
      <c r="X954" s="11" t="str">
        <f>IF(Tabla1[[#This Row],[ABC]]="C","A PEDIDO","STOCK")</f>
        <v>STOCK</v>
      </c>
      <c r="Y954" s="11">
        <f ca="1">IF(Tabla1[[#This Row],[ABC]]="C",0,ROUNDUP(VLOOKUP(Tabla1[[#This Row],[ABC]],$F$11:$J$12,MATCH(Y$15,$F$10:$J$10,0),0)*Tabla1[[#This Row],[VENTA POR DÍA]],0))</f>
        <v>39</v>
      </c>
      <c r="Z954" s="11">
        <f ca="1">IF(Tabla1[[#This Row],[ABC]]="C",0,ROUNDUP(VLOOKUP(Tabla1[[#This Row],[ABC]],$F$11:$J$12,MATCH(Z$15,$F$10:$J$10,0),0)*Tabla1[[#This Row],[VENTA POR DÍA]],0))</f>
        <v>377</v>
      </c>
    </row>
    <row r="955" spans="2:26" x14ac:dyDescent="0.2">
      <c r="B955" s="2">
        <v>362577</v>
      </c>
      <c r="C955" s="2" t="s">
        <v>670</v>
      </c>
      <c r="D955" s="2" t="s">
        <v>25</v>
      </c>
      <c r="E955" s="3" t="s">
        <v>6</v>
      </c>
      <c r="F955" s="16">
        <f t="shared" ca="1" si="118"/>
        <v>42</v>
      </c>
      <c r="G955" s="17">
        <f t="shared" ca="1" si="119"/>
        <v>9</v>
      </c>
      <c r="H955" s="36" t="str">
        <f>IFERROR(VLOOKUP(Tabla1[[#This Row],[COD PRODUCTO]],Tabla13[#All],9,0),"C")</f>
        <v>A</v>
      </c>
      <c r="I955" s="11">
        <f t="shared" ca="1" si="123"/>
        <v>950</v>
      </c>
      <c r="J955" s="11">
        <f t="shared" ca="1" si="123"/>
        <v>628</v>
      </c>
      <c r="K955" s="11">
        <f t="shared" ca="1" si="123"/>
        <v>418</v>
      </c>
      <c r="L955" s="11">
        <f t="shared" ca="1" si="123"/>
        <v>638</v>
      </c>
      <c r="M955" s="11">
        <f t="shared" ca="1" si="123"/>
        <v>463</v>
      </c>
      <c r="N955" s="11">
        <f t="shared" ca="1" si="123"/>
        <v>324</v>
      </c>
      <c r="O955" s="11">
        <f t="shared" ca="1" si="123"/>
        <v>744</v>
      </c>
      <c r="P955" s="11">
        <f t="shared" ca="1" si="123"/>
        <v>24</v>
      </c>
      <c r="Q955" s="11">
        <f t="shared" ca="1" si="123"/>
        <v>479</v>
      </c>
      <c r="R955" s="11">
        <f t="shared" ca="1" si="123"/>
        <v>706</v>
      </c>
      <c r="S955" s="11">
        <f t="shared" ca="1" si="123"/>
        <v>541</v>
      </c>
      <c r="T955" s="11">
        <f t="shared" ca="1" si="123"/>
        <v>46</v>
      </c>
      <c r="U955" s="11">
        <f ca="1">IF($B$9=1,AVERAGE(Tabla1[[#This Row],[OCT]:[DIC]]),IF($B$9=2,AVERAGE(Tabla1[[#This Row],[JUL]:[DIC]]),AVERAGE(Tabla1[[#This Row],[ENE]:[DIC]])))</f>
        <v>431</v>
      </c>
      <c r="V955" s="11">
        <f ca="1">+Tabla1[[#This Row],[PROMEDIO VENTA (UNDS)]]/30</f>
        <v>14.366666666666667</v>
      </c>
      <c r="W955" s="11">
        <f ca="1">+Tabla1[[#This Row],[VENTA POR DÍA]]*Tabla1[[#This Row],[LEAD TIME (Días)]]</f>
        <v>129.30000000000001</v>
      </c>
      <c r="X955" s="11" t="str">
        <f>IF(Tabla1[[#This Row],[ABC]]="C","A PEDIDO","STOCK")</f>
        <v>STOCK</v>
      </c>
      <c r="Y955" s="11">
        <f ca="1">IF(Tabla1[[#This Row],[ABC]]="C",0,ROUNDUP(VLOOKUP(Tabla1[[#This Row],[ABC]],$F$11:$J$12,MATCH(Y$15,$F$10:$J$10,0),0)*Tabla1[[#This Row],[VENTA POR DÍA]],0))</f>
        <v>43</v>
      </c>
      <c r="Z955" s="11">
        <f ca="1">IF(Tabla1[[#This Row],[ABC]]="C",0,ROUNDUP(VLOOKUP(Tabla1[[#This Row],[ABC]],$F$11:$J$12,MATCH(Z$15,$F$10:$J$10,0),0)*Tabla1[[#This Row],[VENTA POR DÍA]],0))</f>
        <v>420</v>
      </c>
    </row>
    <row r="956" spans="2:26" x14ac:dyDescent="0.2">
      <c r="B956" s="2">
        <v>368070</v>
      </c>
      <c r="C956" s="2" t="s">
        <v>714</v>
      </c>
      <c r="D956" s="2" t="s">
        <v>25</v>
      </c>
      <c r="E956" s="3" t="s">
        <v>6</v>
      </c>
      <c r="F956" s="16">
        <f t="shared" ca="1" si="118"/>
        <v>18</v>
      </c>
      <c r="G956" s="17">
        <f t="shared" ca="1" si="119"/>
        <v>23</v>
      </c>
      <c r="H956" s="36" t="str">
        <f>IFERROR(VLOOKUP(Tabla1[[#This Row],[COD PRODUCTO]],Tabla13[#All],9,0),"C")</f>
        <v>A</v>
      </c>
      <c r="I956" s="11">
        <f t="shared" ref="I956:T965" ca="1" si="124">RANDBETWEEN(-100,1000)</f>
        <v>-60</v>
      </c>
      <c r="J956" s="11">
        <f t="shared" ca="1" si="124"/>
        <v>993</v>
      </c>
      <c r="K956" s="11">
        <f t="shared" ca="1" si="124"/>
        <v>-49</v>
      </c>
      <c r="L956" s="11">
        <f t="shared" ca="1" si="124"/>
        <v>891</v>
      </c>
      <c r="M956" s="11">
        <f t="shared" ca="1" si="124"/>
        <v>-15</v>
      </c>
      <c r="N956" s="11">
        <f t="shared" ca="1" si="124"/>
        <v>679</v>
      </c>
      <c r="O956" s="11">
        <f t="shared" ca="1" si="124"/>
        <v>97</v>
      </c>
      <c r="P956" s="11">
        <f t="shared" ca="1" si="124"/>
        <v>806</v>
      </c>
      <c r="Q956" s="11">
        <f t="shared" ca="1" si="124"/>
        <v>867</v>
      </c>
      <c r="R956" s="11">
        <f t="shared" ca="1" si="124"/>
        <v>275</v>
      </c>
      <c r="S956" s="11">
        <f t="shared" ca="1" si="124"/>
        <v>539</v>
      </c>
      <c r="T956" s="11">
        <f t="shared" ca="1" si="124"/>
        <v>668</v>
      </c>
      <c r="U956" s="11">
        <f ca="1">IF($B$9=1,AVERAGE(Tabla1[[#This Row],[OCT]:[DIC]]),IF($B$9=2,AVERAGE(Tabla1[[#This Row],[JUL]:[DIC]]),AVERAGE(Tabla1[[#This Row],[ENE]:[DIC]])))</f>
        <v>494</v>
      </c>
      <c r="V956" s="11">
        <f ca="1">+Tabla1[[#This Row],[PROMEDIO VENTA (UNDS)]]/30</f>
        <v>16.466666666666665</v>
      </c>
      <c r="W956" s="11">
        <f ca="1">+Tabla1[[#This Row],[VENTA POR DÍA]]*Tabla1[[#This Row],[LEAD TIME (Días)]]</f>
        <v>378.73333333333329</v>
      </c>
      <c r="X956" s="11" t="str">
        <f>IF(Tabla1[[#This Row],[ABC]]="C","A PEDIDO","STOCK")</f>
        <v>STOCK</v>
      </c>
      <c r="Y956" s="11">
        <f ca="1">IF(Tabla1[[#This Row],[ABC]]="C",0,ROUNDUP(VLOOKUP(Tabla1[[#This Row],[ABC]],$F$11:$J$12,MATCH(Y$15,$F$10:$J$10,0),0)*Tabla1[[#This Row],[VENTA POR DÍA]],0))</f>
        <v>49</v>
      </c>
      <c r="Z956" s="11">
        <f ca="1">IF(Tabla1[[#This Row],[ABC]]="C",0,ROUNDUP(VLOOKUP(Tabla1[[#This Row],[ABC]],$F$11:$J$12,MATCH(Z$15,$F$10:$J$10,0),0)*Tabla1[[#This Row],[VENTA POR DÍA]],0))</f>
        <v>481</v>
      </c>
    </row>
    <row r="957" spans="2:26" x14ac:dyDescent="0.2">
      <c r="B957" s="2">
        <v>368061</v>
      </c>
      <c r="C957" s="2" t="s">
        <v>80</v>
      </c>
      <c r="D957" s="2" t="s">
        <v>25</v>
      </c>
      <c r="E957" s="3" t="s">
        <v>6</v>
      </c>
      <c r="F957" s="16">
        <f t="shared" ca="1" si="118"/>
        <v>23</v>
      </c>
      <c r="G957" s="17">
        <f t="shared" ca="1" si="119"/>
        <v>5</v>
      </c>
      <c r="H957" s="36" t="str">
        <f>IFERROR(VLOOKUP(Tabla1[[#This Row],[COD PRODUCTO]],Tabla13[#All],9,0),"C")</f>
        <v>C</v>
      </c>
      <c r="I957" s="11">
        <f t="shared" ca="1" si="124"/>
        <v>115</v>
      </c>
      <c r="J957" s="11">
        <f t="shared" ca="1" si="124"/>
        <v>975</v>
      </c>
      <c r="K957" s="11">
        <f t="shared" ca="1" si="124"/>
        <v>86</v>
      </c>
      <c r="L957" s="11">
        <f t="shared" ca="1" si="124"/>
        <v>996</v>
      </c>
      <c r="M957" s="11">
        <f t="shared" ca="1" si="124"/>
        <v>417</v>
      </c>
      <c r="N957" s="11">
        <f t="shared" ca="1" si="124"/>
        <v>709</v>
      </c>
      <c r="O957" s="11">
        <f t="shared" ca="1" si="124"/>
        <v>-10</v>
      </c>
      <c r="P957" s="11">
        <f t="shared" ca="1" si="124"/>
        <v>980</v>
      </c>
      <c r="Q957" s="11">
        <f t="shared" ca="1" si="124"/>
        <v>698</v>
      </c>
      <c r="R957" s="11">
        <f t="shared" ca="1" si="124"/>
        <v>193</v>
      </c>
      <c r="S957" s="11">
        <f t="shared" ca="1" si="124"/>
        <v>839</v>
      </c>
      <c r="T957" s="11">
        <f t="shared" ca="1" si="124"/>
        <v>493</v>
      </c>
      <c r="U957" s="11">
        <f ca="1">IF($B$9=1,AVERAGE(Tabla1[[#This Row],[OCT]:[DIC]]),IF($B$9=2,AVERAGE(Tabla1[[#This Row],[JUL]:[DIC]]),AVERAGE(Tabla1[[#This Row],[ENE]:[DIC]])))</f>
        <v>508.33333333333331</v>
      </c>
      <c r="V957" s="11">
        <f ca="1">+Tabla1[[#This Row],[PROMEDIO VENTA (UNDS)]]/30</f>
        <v>16.944444444444443</v>
      </c>
      <c r="W957" s="11">
        <f ca="1">+Tabla1[[#This Row],[VENTA POR DÍA]]*Tabla1[[#This Row],[LEAD TIME (Días)]]</f>
        <v>84.722222222222214</v>
      </c>
      <c r="X957" s="11" t="str">
        <f>IF(Tabla1[[#This Row],[ABC]]="C","A PEDIDO","STOCK")</f>
        <v>A PEDIDO</v>
      </c>
      <c r="Y957" s="11">
        <f>IF(Tabla1[[#This Row],[ABC]]="C",0,ROUNDUP(VLOOKUP(Tabla1[[#This Row],[ABC]],$F$11:$J$12,MATCH(Y$15,$F$10:$J$10,0),0)*Tabla1[[#This Row],[VENTA POR DÍA]],0))</f>
        <v>0</v>
      </c>
      <c r="Z957" s="11">
        <f>IF(Tabla1[[#This Row],[ABC]]="C",0,ROUNDUP(VLOOKUP(Tabla1[[#This Row],[ABC]],$F$11:$J$12,MATCH(Z$15,$F$10:$J$10,0),0)*Tabla1[[#This Row],[VENTA POR DÍA]],0))</f>
        <v>0</v>
      </c>
    </row>
    <row r="958" spans="2:26" x14ac:dyDescent="0.2">
      <c r="B958" s="2">
        <v>347909</v>
      </c>
      <c r="C958" s="2" t="s">
        <v>666</v>
      </c>
      <c r="D958" s="2" t="s">
        <v>25</v>
      </c>
      <c r="E958" s="3" t="s">
        <v>6</v>
      </c>
      <c r="F958" s="16">
        <f t="shared" ca="1" si="118"/>
        <v>34</v>
      </c>
      <c r="G958" s="17">
        <f t="shared" ca="1" si="119"/>
        <v>10</v>
      </c>
      <c r="H958" s="36" t="str">
        <f>IFERROR(VLOOKUP(Tabla1[[#This Row],[COD PRODUCTO]],Tabla13[#All],9,0),"C")</f>
        <v>A</v>
      </c>
      <c r="I958" s="11">
        <f t="shared" ca="1" si="124"/>
        <v>556</v>
      </c>
      <c r="J958" s="11">
        <f t="shared" ca="1" si="124"/>
        <v>220</v>
      </c>
      <c r="K958" s="11">
        <f t="shared" ca="1" si="124"/>
        <v>-82</v>
      </c>
      <c r="L958" s="11">
        <f t="shared" ca="1" si="124"/>
        <v>946</v>
      </c>
      <c r="M958" s="11">
        <f t="shared" ca="1" si="124"/>
        <v>-6</v>
      </c>
      <c r="N958" s="11">
        <f t="shared" ca="1" si="124"/>
        <v>730</v>
      </c>
      <c r="O958" s="11">
        <f t="shared" ca="1" si="124"/>
        <v>811</v>
      </c>
      <c r="P958" s="11">
        <f t="shared" ca="1" si="124"/>
        <v>-84</v>
      </c>
      <c r="Q958" s="11">
        <f t="shared" ca="1" si="124"/>
        <v>-4</v>
      </c>
      <c r="R958" s="11">
        <f t="shared" ca="1" si="124"/>
        <v>18</v>
      </c>
      <c r="S958" s="11">
        <f t="shared" ca="1" si="124"/>
        <v>671</v>
      </c>
      <c r="T958" s="11">
        <f t="shared" ca="1" si="124"/>
        <v>767</v>
      </c>
      <c r="U958" s="11">
        <f ca="1">IF($B$9=1,AVERAGE(Tabla1[[#This Row],[OCT]:[DIC]]),IF($B$9=2,AVERAGE(Tabla1[[#This Row],[JUL]:[DIC]]),AVERAGE(Tabla1[[#This Row],[ENE]:[DIC]])))</f>
        <v>485.33333333333331</v>
      </c>
      <c r="V958" s="11">
        <f ca="1">+Tabla1[[#This Row],[PROMEDIO VENTA (UNDS)]]/30</f>
        <v>16.177777777777777</v>
      </c>
      <c r="W958" s="11">
        <f ca="1">+Tabla1[[#This Row],[VENTA POR DÍA]]*Tabla1[[#This Row],[LEAD TIME (Días)]]</f>
        <v>161.77777777777777</v>
      </c>
      <c r="X958" s="11" t="str">
        <f>IF(Tabla1[[#This Row],[ABC]]="C","A PEDIDO","STOCK")</f>
        <v>STOCK</v>
      </c>
      <c r="Y958" s="11">
        <f ca="1">IF(Tabla1[[#This Row],[ABC]]="C",0,ROUNDUP(VLOOKUP(Tabla1[[#This Row],[ABC]],$F$11:$J$12,MATCH(Y$15,$F$10:$J$10,0),0)*Tabla1[[#This Row],[VENTA POR DÍA]],0))</f>
        <v>49</v>
      </c>
      <c r="Z958" s="11">
        <f ca="1">IF(Tabla1[[#This Row],[ABC]]="C",0,ROUNDUP(VLOOKUP(Tabla1[[#This Row],[ABC]],$F$11:$J$12,MATCH(Z$15,$F$10:$J$10,0),0)*Tabla1[[#This Row],[VENTA POR DÍA]],0))</f>
        <v>472</v>
      </c>
    </row>
    <row r="959" spans="2:26" x14ac:dyDescent="0.2">
      <c r="B959" s="2">
        <v>353561</v>
      </c>
      <c r="C959" s="2" t="s">
        <v>736</v>
      </c>
      <c r="D959" s="2" t="s">
        <v>25</v>
      </c>
      <c r="E959" s="3" t="s">
        <v>6</v>
      </c>
      <c r="F959" s="16">
        <f t="shared" ca="1" si="118"/>
        <v>42</v>
      </c>
      <c r="G959" s="17">
        <f t="shared" ca="1" si="119"/>
        <v>4</v>
      </c>
      <c r="H959" s="36" t="str">
        <f>IFERROR(VLOOKUP(Tabla1[[#This Row],[COD PRODUCTO]],Tabla13[#All],9,0),"C")</f>
        <v>B</v>
      </c>
      <c r="I959" s="11">
        <f t="shared" ca="1" si="124"/>
        <v>166</v>
      </c>
      <c r="J959" s="11">
        <f t="shared" ca="1" si="124"/>
        <v>453</v>
      </c>
      <c r="K959" s="11">
        <f t="shared" ca="1" si="124"/>
        <v>55</v>
      </c>
      <c r="L959" s="11">
        <f t="shared" ca="1" si="124"/>
        <v>180</v>
      </c>
      <c r="M959" s="11">
        <f t="shared" ca="1" si="124"/>
        <v>140</v>
      </c>
      <c r="N959" s="11">
        <f t="shared" ca="1" si="124"/>
        <v>711</v>
      </c>
      <c r="O959" s="11">
        <f t="shared" ca="1" si="124"/>
        <v>568</v>
      </c>
      <c r="P959" s="11">
        <f t="shared" ca="1" si="124"/>
        <v>-9</v>
      </c>
      <c r="Q959" s="11">
        <f t="shared" ca="1" si="124"/>
        <v>660</v>
      </c>
      <c r="R959" s="11">
        <f t="shared" ca="1" si="124"/>
        <v>24</v>
      </c>
      <c r="S959" s="11">
        <f t="shared" ca="1" si="124"/>
        <v>695</v>
      </c>
      <c r="T959" s="11">
        <f t="shared" ca="1" si="124"/>
        <v>700</v>
      </c>
      <c r="U959" s="11">
        <f ca="1">IF($B$9=1,AVERAGE(Tabla1[[#This Row],[OCT]:[DIC]]),IF($B$9=2,AVERAGE(Tabla1[[#This Row],[JUL]:[DIC]]),AVERAGE(Tabla1[[#This Row],[ENE]:[DIC]])))</f>
        <v>473</v>
      </c>
      <c r="V959" s="11">
        <f ca="1">+Tabla1[[#This Row],[PROMEDIO VENTA (UNDS)]]/30</f>
        <v>15.766666666666667</v>
      </c>
      <c r="W959" s="11">
        <f ca="1">+Tabla1[[#This Row],[VENTA POR DÍA]]*Tabla1[[#This Row],[LEAD TIME (Días)]]</f>
        <v>63.06666666666667</v>
      </c>
      <c r="X959" s="11" t="str">
        <f>IF(Tabla1[[#This Row],[ABC]]="C","A PEDIDO","STOCK")</f>
        <v>STOCK</v>
      </c>
      <c r="Y959" s="11">
        <f ca="1">IF(Tabla1[[#This Row],[ABC]]="C",0,ROUNDUP(VLOOKUP(Tabla1[[#This Row],[ABC]],$F$11:$J$12,MATCH(Y$15,$F$10:$J$10,0),0)*Tabla1[[#This Row],[VENTA POR DÍA]],0))</f>
        <v>148</v>
      </c>
      <c r="Z959" s="11">
        <f ca="1">IF(Tabla1[[#This Row],[ABC]]="C",0,ROUNDUP(VLOOKUP(Tabla1[[#This Row],[ABC]],$F$11:$J$12,MATCH(Z$15,$F$10:$J$10,0),0)*Tabla1[[#This Row],[VENTA POR DÍA]],0))</f>
        <v>360</v>
      </c>
    </row>
    <row r="960" spans="2:26" x14ac:dyDescent="0.2">
      <c r="B960" s="2">
        <v>347914</v>
      </c>
      <c r="C960" s="2" t="s">
        <v>737</v>
      </c>
      <c r="D960" s="2" t="s">
        <v>25</v>
      </c>
      <c r="E960" s="3" t="s">
        <v>6</v>
      </c>
      <c r="F960" s="16">
        <f t="shared" ca="1" si="118"/>
        <v>45</v>
      </c>
      <c r="G960" s="17">
        <f t="shared" ca="1" si="119"/>
        <v>6</v>
      </c>
      <c r="H960" s="36" t="str">
        <f>IFERROR(VLOOKUP(Tabla1[[#This Row],[COD PRODUCTO]],Tabla13[#All],9,0),"C")</f>
        <v>C</v>
      </c>
      <c r="I960" s="11">
        <f t="shared" ca="1" si="124"/>
        <v>402</v>
      </c>
      <c r="J960" s="11">
        <f t="shared" ca="1" si="124"/>
        <v>-82</v>
      </c>
      <c r="K960" s="11">
        <f t="shared" ca="1" si="124"/>
        <v>778</v>
      </c>
      <c r="L960" s="11">
        <f t="shared" ca="1" si="124"/>
        <v>286</v>
      </c>
      <c r="M960" s="11">
        <f t="shared" ca="1" si="124"/>
        <v>568</v>
      </c>
      <c r="N960" s="11">
        <f t="shared" ca="1" si="124"/>
        <v>307</v>
      </c>
      <c r="O960" s="11">
        <f t="shared" ca="1" si="124"/>
        <v>118</v>
      </c>
      <c r="P960" s="11">
        <f t="shared" ca="1" si="124"/>
        <v>253</v>
      </c>
      <c r="Q960" s="11">
        <f t="shared" ca="1" si="124"/>
        <v>513</v>
      </c>
      <c r="R960" s="11">
        <f t="shared" ca="1" si="124"/>
        <v>318</v>
      </c>
      <c r="S960" s="11">
        <f t="shared" ca="1" si="124"/>
        <v>113</v>
      </c>
      <c r="T960" s="11">
        <f t="shared" ca="1" si="124"/>
        <v>-41</v>
      </c>
      <c r="U960" s="11">
        <f ca="1">IF($B$9=1,AVERAGE(Tabla1[[#This Row],[OCT]:[DIC]]),IF($B$9=2,AVERAGE(Tabla1[[#This Row],[JUL]:[DIC]]),AVERAGE(Tabla1[[#This Row],[ENE]:[DIC]])))</f>
        <v>130</v>
      </c>
      <c r="V960" s="11">
        <f ca="1">+Tabla1[[#This Row],[PROMEDIO VENTA (UNDS)]]/30</f>
        <v>4.333333333333333</v>
      </c>
      <c r="W960" s="11">
        <f ca="1">+Tabla1[[#This Row],[VENTA POR DÍA]]*Tabla1[[#This Row],[LEAD TIME (Días)]]</f>
        <v>26</v>
      </c>
      <c r="X960" s="11" t="str">
        <f>IF(Tabla1[[#This Row],[ABC]]="C","A PEDIDO","STOCK")</f>
        <v>A PEDIDO</v>
      </c>
      <c r="Y960" s="11">
        <f>IF(Tabla1[[#This Row],[ABC]]="C",0,ROUNDUP(VLOOKUP(Tabla1[[#This Row],[ABC]],$F$11:$J$12,MATCH(Y$15,$F$10:$J$10,0),0)*Tabla1[[#This Row],[VENTA POR DÍA]],0))</f>
        <v>0</v>
      </c>
      <c r="Z960" s="11">
        <f>IF(Tabla1[[#This Row],[ABC]]="C",0,ROUNDUP(VLOOKUP(Tabla1[[#This Row],[ABC]],$F$11:$J$12,MATCH(Z$15,$F$10:$J$10,0),0)*Tabla1[[#This Row],[VENTA POR DÍA]],0))</f>
        <v>0</v>
      </c>
    </row>
    <row r="961" spans="2:26" x14ac:dyDescent="0.2">
      <c r="B961" s="2">
        <v>366813</v>
      </c>
      <c r="C961" s="2" t="s">
        <v>741</v>
      </c>
      <c r="D961" s="2" t="s">
        <v>25</v>
      </c>
      <c r="E961" s="3" t="s">
        <v>6</v>
      </c>
      <c r="F961" s="16">
        <f t="shared" ca="1" si="118"/>
        <v>14</v>
      </c>
      <c r="G961" s="17">
        <f t="shared" ca="1" si="119"/>
        <v>6</v>
      </c>
      <c r="H961" s="36" t="str">
        <f>IFERROR(VLOOKUP(Tabla1[[#This Row],[COD PRODUCTO]],Tabla13[#All],9,0),"C")</f>
        <v>C</v>
      </c>
      <c r="I961" s="11">
        <f t="shared" ca="1" si="124"/>
        <v>309</v>
      </c>
      <c r="J961" s="11">
        <f t="shared" ca="1" si="124"/>
        <v>960</v>
      </c>
      <c r="K961" s="11">
        <f t="shared" ca="1" si="124"/>
        <v>975</v>
      </c>
      <c r="L961" s="11">
        <f t="shared" ca="1" si="124"/>
        <v>426</v>
      </c>
      <c r="M961" s="11">
        <f t="shared" ca="1" si="124"/>
        <v>902</v>
      </c>
      <c r="N961" s="11">
        <f t="shared" ca="1" si="124"/>
        <v>858</v>
      </c>
      <c r="O961" s="11">
        <f t="shared" ca="1" si="124"/>
        <v>182</v>
      </c>
      <c r="P961" s="11">
        <f t="shared" ca="1" si="124"/>
        <v>385</v>
      </c>
      <c r="Q961" s="11">
        <f t="shared" ca="1" si="124"/>
        <v>206</v>
      </c>
      <c r="R961" s="11">
        <f t="shared" ca="1" si="124"/>
        <v>635</v>
      </c>
      <c r="S961" s="11">
        <f t="shared" ca="1" si="124"/>
        <v>600</v>
      </c>
      <c r="T961" s="11">
        <f t="shared" ca="1" si="124"/>
        <v>-34</v>
      </c>
      <c r="U961" s="11">
        <f ca="1">IF($B$9=1,AVERAGE(Tabla1[[#This Row],[OCT]:[DIC]]),IF($B$9=2,AVERAGE(Tabla1[[#This Row],[JUL]:[DIC]]),AVERAGE(Tabla1[[#This Row],[ENE]:[DIC]])))</f>
        <v>400.33333333333331</v>
      </c>
      <c r="V961" s="11">
        <f ca="1">+Tabla1[[#This Row],[PROMEDIO VENTA (UNDS)]]/30</f>
        <v>13.344444444444443</v>
      </c>
      <c r="W961" s="11">
        <f ca="1">+Tabla1[[#This Row],[VENTA POR DÍA]]*Tabla1[[#This Row],[LEAD TIME (Días)]]</f>
        <v>80.066666666666663</v>
      </c>
      <c r="X961" s="11" t="str">
        <f>IF(Tabla1[[#This Row],[ABC]]="C","A PEDIDO","STOCK")</f>
        <v>A PEDIDO</v>
      </c>
      <c r="Y961" s="11">
        <f>IF(Tabla1[[#This Row],[ABC]]="C",0,ROUNDUP(VLOOKUP(Tabla1[[#This Row],[ABC]],$F$11:$J$12,MATCH(Y$15,$F$10:$J$10,0),0)*Tabla1[[#This Row],[VENTA POR DÍA]],0))</f>
        <v>0</v>
      </c>
      <c r="Z961" s="11">
        <f>IF(Tabla1[[#This Row],[ABC]]="C",0,ROUNDUP(VLOOKUP(Tabla1[[#This Row],[ABC]],$F$11:$J$12,MATCH(Z$15,$F$10:$J$10,0),0)*Tabla1[[#This Row],[VENTA POR DÍA]],0))</f>
        <v>0</v>
      </c>
    </row>
    <row r="962" spans="2:26" x14ac:dyDescent="0.2">
      <c r="B962" s="2">
        <v>362577</v>
      </c>
      <c r="C962" s="2" t="s">
        <v>776</v>
      </c>
      <c r="D962" s="2" t="s">
        <v>25</v>
      </c>
      <c r="E962" s="3" t="s">
        <v>6</v>
      </c>
      <c r="F962" s="16">
        <f t="shared" ca="1" si="118"/>
        <v>15</v>
      </c>
      <c r="G962" s="17">
        <f t="shared" ca="1" si="119"/>
        <v>15</v>
      </c>
      <c r="H962" s="36" t="str">
        <f>IFERROR(VLOOKUP(Tabla1[[#This Row],[COD PRODUCTO]],Tabla13[#All],9,0),"C")</f>
        <v>A</v>
      </c>
      <c r="I962" s="11">
        <f t="shared" ca="1" si="124"/>
        <v>519</v>
      </c>
      <c r="J962" s="11">
        <f t="shared" ca="1" si="124"/>
        <v>533</v>
      </c>
      <c r="K962" s="11">
        <f t="shared" ca="1" si="124"/>
        <v>-43</v>
      </c>
      <c r="L962" s="11">
        <f t="shared" ca="1" si="124"/>
        <v>268</v>
      </c>
      <c r="M962" s="11">
        <f t="shared" ca="1" si="124"/>
        <v>981</v>
      </c>
      <c r="N962" s="11">
        <f t="shared" ca="1" si="124"/>
        <v>746</v>
      </c>
      <c r="O962" s="11">
        <f t="shared" ca="1" si="124"/>
        <v>121</v>
      </c>
      <c r="P962" s="11">
        <f t="shared" ca="1" si="124"/>
        <v>-22</v>
      </c>
      <c r="Q962" s="11">
        <f t="shared" ca="1" si="124"/>
        <v>849</v>
      </c>
      <c r="R962" s="11">
        <f t="shared" ca="1" si="124"/>
        <v>491</v>
      </c>
      <c r="S962" s="11">
        <f t="shared" ca="1" si="124"/>
        <v>94</v>
      </c>
      <c r="T962" s="11">
        <f t="shared" ca="1" si="124"/>
        <v>9</v>
      </c>
      <c r="U962" s="11">
        <f ca="1">IF($B$9=1,AVERAGE(Tabla1[[#This Row],[OCT]:[DIC]]),IF($B$9=2,AVERAGE(Tabla1[[#This Row],[JUL]:[DIC]]),AVERAGE(Tabla1[[#This Row],[ENE]:[DIC]])))</f>
        <v>198</v>
      </c>
      <c r="V962" s="11">
        <f ca="1">+Tabla1[[#This Row],[PROMEDIO VENTA (UNDS)]]/30</f>
        <v>6.6</v>
      </c>
      <c r="W962" s="11">
        <f ca="1">+Tabla1[[#This Row],[VENTA POR DÍA]]*Tabla1[[#This Row],[LEAD TIME (Días)]]</f>
        <v>99</v>
      </c>
      <c r="X962" s="11" t="str">
        <f>IF(Tabla1[[#This Row],[ABC]]="C","A PEDIDO","STOCK")</f>
        <v>STOCK</v>
      </c>
      <c r="Y962" s="11">
        <f ca="1">IF(Tabla1[[#This Row],[ABC]]="C",0,ROUNDUP(VLOOKUP(Tabla1[[#This Row],[ABC]],$F$11:$J$12,MATCH(Y$15,$F$10:$J$10,0),0)*Tabla1[[#This Row],[VENTA POR DÍA]],0))</f>
        <v>20</v>
      </c>
      <c r="Z962" s="11">
        <f ca="1">IF(Tabla1[[#This Row],[ABC]]="C",0,ROUNDUP(VLOOKUP(Tabla1[[#This Row],[ABC]],$F$11:$J$12,MATCH(Z$15,$F$10:$J$10,0),0)*Tabla1[[#This Row],[VENTA POR DÍA]],0))</f>
        <v>193</v>
      </c>
    </row>
    <row r="963" spans="2:26" x14ac:dyDescent="0.2">
      <c r="B963" s="2">
        <v>368060</v>
      </c>
      <c r="C963" s="2" t="s">
        <v>80</v>
      </c>
      <c r="D963" s="2" t="s">
        <v>25</v>
      </c>
      <c r="E963" s="3" t="s">
        <v>6</v>
      </c>
      <c r="F963" s="16">
        <f t="shared" ca="1" si="118"/>
        <v>37</v>
      </c>
      <c r="G963" s="17">
        <f t="shared" ca="1" si="119"/>
        <v>9</v>
      </c>
      <c r="H963" s="36" t="str">
        <f>IFERROR(VLOOKUP(Tabla1[[#This Row],[COD PRODUCTO]],Tabla13[#All],9,0),"C")</f>
        <v>B</v>
      </c>
      <c r="I963" s="11">
        <f t="shared" ca="1" si="124"/>
        <v>-66</v>
      </c>
      <c r="J963" s="11">
        <f t="shared" ca="1" si="124"/>
        <v>584</v>
      </c>
      <c r="K963" s="11">
        <f t="shared" ca="1" si="124"/>
        <v>507</v>
      </c>
      <c r="L963" s="11">
        <f t="shared" ca="1" si="124"/>
        <v>-37</v>
      </c>
      <c r="M963" s="11">
        <f t="shared" ca="1" si="124"/>
        <v>302</v>
      </c>
      <c r="N963" s="11">
        <f t="shared" ca="1" si="124"/>
        <v>653</v>
      </c>
      <c r="O963" s="11">
        <f t="shared" ca="1" si="124"/>
        <v>687</v>
      </c>
      <c r="P963" s="11">
        <f t="shared" ca="1" si="124"/>
        <v>141</v>
      </c>
      <c r="Q963" s="11">
        <f t="shared" ca="1" si="124"/>
        <v>97</v>
      </c>
      <c r="R963" s="11">
        <f t="shared" ca="1" si="124"/>
        <v>524</v>
      </c>
      <c r="S963" s="11">
        <f t="shared" ca="1" si="124"/>
        <v>728</v>
      </c>
      <c r="T963" s="11">
        <f t="shared" ca="1" si="124"/>
        <v>743</v>
      </c>
      <c r="U963" s="11">
        <f ca="1">IF($B$9=1,AVERAGE(Tabla1[[#This Row],[OCT]:[DIC]]),IF($B$9=2,AVERAGE(Tabla1[[#This Row],[JUL]:[DIC]]),AVERAGE(Tabla1[[#This Row],[ENE]:[DIC]])))</f>
        <v>665</v>
      </c>
      <c r="V963" s="11">
        <f ca="1">+Tabla1[[#This Row],[PROMEDIO VENTA (UNDS)]]/30</f>
        <v>22.166666666666668</v>
      </c>
      <c r="W963" s="11">
        <f ca="1">+Tabla1[[#This Row],[VENTA POR DÍA]]*Tabla1[[#This Row],[LEAD TIME (Días)]]</f>
        <v>199.5</v>
      </c>
      <c r="X963" s="11" t="str">
        <f>IF(Tabla1[[#This Row],[ABC]]="C","A PEDIDO","STOCK")</f>
        <v>STOCK</v>
      </c>
      <c r="Y963" s="11">
        <f ca="1">IF(Tabla1[[#This Row],[ABC]]="C",0,ROUNDUP(VLOOKUP(Tabla1[[#This Row],[ABC]],$F$11:$J$12,MATCH(Y$15,$F$10:$J$10,0),0)*Tabla1[[#This Row],[VENTA POR DÍA]],0))</f>
        <v>208</v>
      </c>
      <c r="Z963" s="11">
        <f ca="1">IF(Tabla1[[#This Row],[ABC]]="C",0,ROUNDUP(VLOOKUP(Tabla1[[#This Row],[ABC]],$F$11:$J$12,MATCH(Z$15,$F$10:$J$10,0),0)*Tabla1[[#This Row],[VENTA POR DÍA]],0))</f>
        <v>505</v>
      </c>
    </row>
    <row r="964" spans="2:26" x14ac:dyDescent="0.2">
      <c r="B964" s="2">
        <v>368075</v>
      </c>
      <c r="C964" s="2" t="s">
        <v>798</v>
      </c>
      <c r="D964" s="2" t="s">
        <v>25</v>
      </c>
      <c r="E964" s="3" t="s">
        <v>6</v>
      </c>
      <c r="F964" s="16">
        <f t="shared" ca="1" si="118"/>
        <v>27</v>
      </c>
      <c r="G964" s="17">
        <f t="shared" ca="1" si="119"/>
        <v>3</v>
      </c>
      <c r="H964" s="36" t="str">
        <f>IFERROR(VLOOKUP(Tabla1[[#This Row],[COD PRODUCTO]],Tabla13[#All],9,0),"C")</f>
        <v>C</v>
      </c>
      <c r="I964" s="11">
        <f t="shared" ca="1" si="124"/>
        <v>963</v>
      </c>
      <c r="J964" s="11">
        <f t="shared" ca="1" si="124"/>
        <v>913</v>
      </c>
      <c r="K964" s="11">
        <f t="shared" ca="1" si="124"/>
        <v>703</v>
      </c>
      <c r="L964" s="11">
        <f t="shared" ca="1" si="124"/>
        <v>828</v>
      </c>
      <c r="M964" s="11">
        <f t="shared" ca="1" si="124"/>
        <v>286</v>
      </c>
      <c r="N964" s="11">
        <f t="shared" ca="1" si="124"/>
        <v>545</v>
      </c>
      <c r="O964" s="11">
        <f t="shared" ca="1" si="124"/>
        <v>221</v>
      </c>
      <c r="P964" s="11">
        <f t="shared" ca="1" si="124"/>
        <v>185</v>
      </c>
      <c r="Q964" s="11">
        <f t="shared" ca="1" si="124"/>
        <v>877</v>
      </c>
      <c r="R964" s="11">
        <f t="shared" ca="1" si="124"/>
        <v>74</v>
      </c>
      <c r="S964" s="11">
        <f t="shared" ca="1" si="124"/>
        <v>566</v>
      </c>
      <c r="T964" s="11">
        <f t="shared" ca="1" si="124"/>
        <v>738</v>
      </c>
      <c r="U964" s="11">
        <f ca="1">IF($B$9=1,AVERAGE(Tabla1[[#This Row],[OCT]:[DIC]]),IF($B$9=2,AVERAGE(Tabla1[[#This Row],[JUL]:[DIC]]),AVERAGE(Tabla1[[#This Row],[ENE]:[DIC]])))</f>
        <v>459.33333333333331</v>
      </c>
      <c r="V964" s="11">
        <f ca="1">+Tabla1[[#This Row],[PROMEDIO VENTA (UNDS)]]/30</f>
        <v>15.31111111111111</v>
      </c>
      <c r="W964" s="11">
        <f ca="1">+Tabla1[[#This Row],[VENTA POR DÍA]]*Tabla1[[#This Row],[LEAD TIME (Días)]]</f>
        <v>45.93333333333333</v>
      </c>
      <c r="X964" s="11" t="str">
        <f>IF(Tabla1[[#This Row],[ABC]]="C","A PEDIDO","STOCK")</f>
        <v>A PEDIDO</v>
      </c>
      <c r="Y964" s="11">
        <f>IF(Tabla1[[#This Row],[ABC]]="C",0,ROUNDUP(VLOOKUP(Tabla1[[#This Row],[ABC]],$F$11:$J$12,MATCH(Y$15,$F$10:$J$10,0),0)*Tabla1[[#This Row],[VENTA POR DÍA]],0))</f>
        <v>0</v>
      </c>
      <c r="Z964" s="11">
        <f>IF(Tabla1[[#This Row],[ABC]]="C",0,ROUNDUP(VLOOKUP(Tabla1[[#This Row],[ABC]],$F$11:$J$12,MATCH(Z$15,$F$10:$J$10,0),0)*Tabla1[[#This Row],[VENTA POR DÍA]],0))</f>
        <v>0</v>
      </c>
    </row>
    <row r="965" spans="2:26" x14ac:dyDescent="0.2">
      <c r="B965" s="2">
        <v>367665</v>
      </c>
      <c r="C965" s="2" t="s">
        <v>799</v>
      </c>
      <c r="D965" s="2" t="s">
        <v>25</v>
      </c>
      <c r="E965" s="3" t="s">
        <v>6</v>
      </c>
      <c r="F965" s="16">
        <f t="shared" ca="1" si="118"/>
        <v>48</v>
      </c>
      <c r="G965" s="17">
        <f t="shared" ca="1" si="119"/>
        <v>13</v>
      </c>
      <c r="H965" s="36" t="str">
        <f>IFERROR(VLOOKUP(Tabla1[[#This Row],[COD PRODUCTO]],Tabla13[#All],9,0),"C")</f>
        <v>A</v>
      </c>
      <c r="I965" s="11">
        <f t="shared" ca="1" si="124"/>
        <v>560</v>
      </c>
      <c r="J965" s="11">
        <f t="shared" ca="1" si="124"/>
        <v>53</v>
      </c>
      <c r="K965" s="11">
        <f t="shared" ca="1" si="124"/>
        <v>259</v>
      </c>
      <c r="L965" s="11">
        <f t="shared" ca="1" si="124"/>
        <v>367</v>
      </c>
      <c r="M965" s="11">
        <f t="shared" ca="1" si="124"/>
        <v>334</v>
      </c>
      <c r="N965" s="11">
        <f t="shared" ca="1" si="124"/>
        <v>85</v>
      </c>
      <c r="O965" s="11">
        <f t="shared" ca="1" si="124"/>
        <v>432</v>
      </c>
      <c r="P965" s="11">
        <f t="shared" ca="1" si="124"/>
        <v>530</v>
      </c>
      <c r="Q965" s="11">
        <f t="shared" ca="1" si="124"/>
        <v>217</v>
      </c>
      <c r="R965" s="11">
        <f t="shared" ca="1" si="124"/>
        <v>97</v>
      </c>
      <c r="S965" s="11">
        <f t="shared" ca="1" si="124"/>
        <v>850</v>
      </c>
      <c r="T965" s="11">
        <f t="shared" ca="1" si="124"/>
        <v>563</v>
      </c>
      <c r="U965" s="11">
        <f ca="1">IF($B$9=1,AVERAGE(Tabla1[[#This Row],[OCT]:[DIC]]),IF($B$9=2,AVERAGE(Tabla1[[#This Row],[JUL]:[DIC]]),AVERAGE(Tabla1[[#This Row],[ENE]:[DIC]])))</f>
        <v>503.33333333333331</v>
      </c>
      <c r="V965" s="11">
        <f ca="1">+Tabla1[[#This Row],[PROMEDIO VENTA (UNDS)]]/30</f>
        <v>16.777777777777779</v>
      </c>
      <c r="W965" s="11">
        <f ca="1">+Tabla1[[#This Row],[VENTA POR DÍA]]*Tabla1[[#This Row],[LEAD TIME (Días)]]</f>
        <v>218.11111111111111</v>
      </c>
      <c r="X965" s="11" t="str">
        <f>IF(Tabla1[[#This Row],[ABC]]="C","A PEDIDO","STOCK")</f>
        <v>STOCK</v>
      </c>
      <c r="Y965" s="11">
        <f ca="1">IF(Tabla1[[#This Row],[ABC]]="C",0,ROUNDUP(VLOOKUP(Tabla1[[#This Row],[ABC]],$F$11:$J$12,MATCH(Y$15,$F$10:$J$10,0),0)*Tabla1[[#This Row],[VENTA POR DÍA]],0))</f>
        <v>50</v>
      </c>
      <c r="Z965" s="11">
        <f ca="1">IF(Tabla1[[#This Row],[ABC]]="C",0,ROUNDUP(VLOOKUP(Tabla1[[#This Row],[ABC]],$F$11:$J$12,MATCH(Z$15,$F$10:$J$10,0),0)*Tabla1[[#This Row],[VENTA POR DÍA]],0))</f>
        <v>490</v>
      </c>
    </row>
    <row r="966" spans="2:26" x14ac:dyDescent="0.2">
      <c r="B966" s="2">
        <v>347851</v>
      </c>
      <c r="C966" s="2" t="s">
        <v>18</v>
      </c>
      <c r="D966" s="2" t="s">
        <v>19</v>
      </c>
      <c r="E966" s="3" t="s">
        <v>6</v>
      </c>
      <c r="F966" s="16">
        <f t="shared" ca="1" si="118"/>
        <v>32</v>
      </c>
      <c r="G966" s="17">
        <f t="shared" ca="1" si="119"/>
        <v>13</v>
      </c>
      <c r="H966" s="36" t="str">
        <f>IFERROR(VLOOKUP(Tabla1[[#This Row],[COD PRODUCTO]],Tabla13[#All],9,0),"C")</f>
        <v>C</v>
      </c>
      <c r="I966" s="11">
        <f t="shared" ref="I966:T975" ca="1" si="125">RANDBETWEEN(-100,1000)</f>
        <v>955</v>
      </c>
      <c r="J966" s="11">
        <f t="shared" ca="1" si="125"/>
        <v>943</v>
      </c>
      <c r="K966" s="11">
        <f t="shared" ca="1" si="125"/>
        <v>756</v>
      </c>
      <c r="L966" s="11">
        <f t="shared" ca="1" si="125"/>
        <v>368</v>
      </c>
      <c r="M966" s="11">
        <f t="shared" ca="1" si="125"/>
        <v>188</v>
      </c>
      <c r="N966" s="11">
        <f t="shared" ca="1" si="125"/>
        <v>613</v>
      </c>
      <c r="O966" s="11">
        <f t="shared" ca="1" si="125"/>
        <v>158</v>
      </c>
      <c r="P966" s="11">
        <f t="shared" ca="1" si="125"/>
        <v>910</v>
      </c>
      <c r="Q966" s="11">
        <f t="shared" ca="1" si="125"/>
        <v>961</v>
      </c>
      <c r="R966" s="11">
        <f t="shared" ca="1" si="125"/>
        <v>531</v>
      </c>
      <c r="S966" s="11">
        <f t="shared" ca="1" si="125"/>
        <v>241</v>
      </c>
      <c r="T966" s="11">
        <f t="shared" ca="1" si="125"/>
        <v>877</v>
      </c>
      <c r="U966" s="11">
        <f ca="1">IF($B$9=1,AVERAGE(Tabla1[[#This Row],[OCT]:[DIC]]),IF($B$9=2,AVERAGE(Tabla1[[#This Row],[JUL]:[DIC]]),AVERAGE(Tabla1[[#This Row],[ENE]:[DIC]])))</f>
        <v>549.66666666666663</v>
      </c>
      <c r="V966" s="11">
        <f ca="1">+Tabla1[[#This Row],[PROMEDIO VENTA (UNDS)]]/30</f>
        <v>18.322222222222219</v>
      </c>
      <c r="W966" s="11">
        <f ca="1">+Tabla1[[#This Row],[VENTA POR DÍA]]*Tabla1[[#This Row],[LEAD TIME (Días)]]</f>
        <v>238.18888888888884</v>
      </c>
      <c r="X966" s="11" t="str">
        <f>IF(Tabla1[[#This Row],[ABC]]="C","A PEDIDO","STOCK")</f>
        <v>A PEDIDO</v>
      </c>
      <c r="Y966" s="11">
        <f>IF(Tabla1[[#This Row],[ABC]]="C",0,ROUNDUP(VLOOKUP(Tabla1[[#This Row],[ABC]],$F$11:$J$12,MATCH(Y$15,$F$10:$J$10,0),0)*Tabla1[[#This Row],[VENTA POR DÍA]],0))</f>
        <v>0</v>
      </c>
      <c r="Z966" s="11">
        <f>IF(Tabla1[[#This Row],[ABC]]="C",0,ROUNDUP(VLOOKUP(Tabla1[[#This Row],[ABC]],$F$11:$J$12,MATCH(Z$15,$F$10:$J$10,0),0)*Tabla1[[#This Row],[VENTA POR DÍA]],0))</f>
        <v>0</v>
      </c>
    </row>
    <row r="967" spans="2:26" x14ac:dyDescent="0.2">
      <c r="B967" s="2">
        <v>348166</v>
      </c>
      <c r="C967" s="2" t="s">
        <v>31</v>
      </c>
      <c r="D967" s="2" t="s">
        <v>19</v>
      </c>
      <c r="E967" s="3" t="s">
        <v>6</v>
      </c>
      <c r="F967" s="16">
        <f t="shared" ca="1" si="118"/>
        <v>20</v>
      </c>
      <c r="G967" s="17">
        <f t="shared" ca="1" si="119"/>
        <v>8</v>
      </c>
      <c r="H967" s="36" t="str">
        <f>IFERROR(VLOOKUP(Tabla1[[#This Row],[COD PRODUCTO]],Tabla13[#All],9,0),"C")</f>
        <v>B</v>
      </c>
      <c r="I967" s="11">
        <f t="shared" ca="1" si="125"/>
        <v>185</v>
      </c>
      <c r="J967" s="11">
        <f t="shared" ca="1" si="125"/>
        <v>34</v>
      </c>
      <c r="K967" s="11">
        <f t="shared" ca="1" si="125"/>
        <v>730</v>
      </c>
      <c r="L967" s="11">
        <f t="shared" ca="1" si="125"/>
        <v>131</v>
      </c>
      <c r="M967" s="11">
        <f t="shared" ca="1" si="125"/>
        <v>393</v>
      </c>
      <c r="N967" s="11">
        <f t="shared" ca="1" si="125"/>
        <v>273</v>
      </c>
      <c r="O967" s="11">
        <f t="shared" ca="1" si="125"/>
        <v>390</v>
      </c>
      <c r="P967" s="11">
        <f t="shared" ca="1" si="125"/>
        <v>804</v>
      </c>
      <c r="Q967" s="11">
        <f t="shared" ca="1" si="125"/>
        <v>886</v>
      </c>
      <c r="R967" s="11">
        <f t="shared" ca="1" si="125"/>
        <v>298</v>
      </c>
      <c r="S967" s="11">
        <f t="shared" ca="1" si="125"/>
        <v>286</v>
      </c>
      <c r="T967" s="11">
        <f t="shared" ca="1" si="125"/>
        <v>449</v>
      </c>
      <c r="U967" s="11">
        <f ca="1">IF($B$9=1,AVERAGE(Tabla1[[#This Row],[OCT]:[DIC]]),IF($B$9=2,AVERAGE(Tabla1[[#This Row],[JUL]:[DIC]]),AVERAGE(Tabla1[[#This Row],[ENE]:[DIC]])))</f>
        <v>344.33333333333331</v>
      </c>
      <c r="V967" s="11">
        <f ca="1">+Tabla1[[#This Row],[PROMEDIO VENTA (UNDS)]]/30</f>
        <v>11.477777777777778</v>
      </c>
      <c r="W967" s="11">
        <f ca="1">+Tabla1[[#This Row],[VENTA POR DÍA]]*Tabla1[[#This Row],[LEAD TIME (Días)]]</f>
        <v>91.822222222222223</v>
      </c>
      <c r="X967" s="11" t="str">
        <f>IF(Tabla1[[#This Row],[ABC]]="C","A PEDIDO","STOCK")</f>
        <v>STOCK</v>
      </c>
      <c r="Y967" s="11">
        <f ca="1">IF(Tabla1[[#This Row],[ABC]]="C",0,ROUNDUP(VLOOKUP(Tabla1[[#This Row],[ABC]],$F$11:$J$12,MATCH(Y$15,$F$10:$J$10,0),0)*Tabla1[[#This Row],[VENTA POR DÍA]],0))</f>
        <v>108</v>
      </c>
      <c r="Z967" s="11">
        <f ca="1">IF(Tabla1[[#This Row],[ABC]]="C",0,ROUNDUP(VLOOKUP(Tabla1[[#This Row],[ABC]],$F$11:$J$12,MATCH(Z$15,$F$10:$J$10,0),0)*Tabla1[[#This Row],[VENTA POR DÍA]],0))</f>
        <v>262</v>
      </c>
    </row>
    <row r="968" spans="2:26" x14ac:dyDescent="0.2">
      <c r="B968" s="2">
        <v>348821</v>
      </c>
      <c r="C968" s="2" t="s">
        <v>53</v>
      </c>
      <c r="D968" s="2" t="s">
        <v>19</v>
      </c>
      <c r="E968" s="3" t="s">
        <v>6</v>
      </c>
      <c r="F968" s="16">
        <f t="shared" ca="1" si="118"/>
        <v>27</v>
      </c>
      <c r="G968" s="17">
        <f t="shared" ca="1" si="119"/>
        <v>14</v>
      </c>
      <c r="H968" s="36" t="str">
        <f>IFERROR(VLOOKUP(Tabla1[[#This Row],[COD PRODUCTO]],Tabla13[#All],9,0),"C")</f>
        <v>A</v>
      </c>
      <c r="I968" s="11">
        <f t="shared" ca="1" si="125"/>
        <v>881</v>
      </c>
      <c r="J968" s="11">
        <f t="shared" ca="1" si="125"/>
        <v>651</v>
      </c>
      <c r="K968" s="11">
        <f t="shared" ca="1" si="125"/>
        <v>945</v>
      </c>
      <c r="L968" s="11">
        <f t="shared" ca="1" si="125"/>
        <v>278</v>
      </c>
      <c r="M968" s="11">
        <f t="shared" ca="1" si="125"/>
        <v>158</v>
      </c>
      <c r="N968" s="11">
        <f t="shared" ca="1" si="125"/>
        <v>295</v>
      </c>
      <c r="O968" s="11">
        <f t="shared" ca="1" si="125"/>
        <v>459</v>
      </c>
      <c r="P968" s="11">
        <f t="shared" ca="1" si="125"/>
        <v>64</v>
      </c>
      <c r="Q968" s="11">
        <f t="shared" ca="1" si="125"/>
        <v>136</v>
      </c>
      <c r="R968" s="11">
        <f t="shared" ca="1" si="125"/>
        <v>808</v>
      </c>
      <c r="S968" s="11">
        <f t="shared" ca="1" si="125"/>
        <v>-32</v>
      </c>
      <c r="T968" s="11">
        <f t="shared" ca="1" si="125"/>
        <v>605</v>
      </c>
      <c r="U968" s="11">
        <f ca="1">IF($B$9=1,AVERAGE(Tabla1[[#This Row],[OCT]:[DIC]]),IF($B$9=2,AVERAGE(Tabla1[[#This Row],[JUL]:[DIC]]),AVERAGE(Tabla1[[#This Row],[ENE]:[DIC]])))</f>
        <v>460.33333333333331</v>
      </c>
      <c r="V968" s="11">
        <f ca="1">+Tabla1[[#This Row],[PROMEDIO VENTA (UNDS)]]/30</f>
        <v>15.344444444444443</v>
      </c>
      <c r="W968" s="11">
        <f ca="1">+Tabla1[[#This Row],[VENTA POR DÍA]]*Tabla1[[#This Row],[LEAD TIME (Días)]]</f>
        <v>214.82222222222219</v>
      </c>
      <c r="X968" s="11" t="str">
        <f>IF(Tabla1[[#This Row],[ABC]]="C","A PEDIDO","STOCK")</f>
        <v>STOCK</v>
      </c>
      <c r="Y968" s="11">
        <f ca="1">IF(Tabla1[[#This Row],[ABC]]="C",0,ROUNDUP(VLOOKUP(Tabla1[[#This Row],[ABC]],$F$11:$J$12,MATCH(Y$15,$F$10:$J$10,0),0)*Tabla1[[#This Row],[VENTA POR DÍA]],0))</f>
        <v>46</v>
      </c>
      <c r="Z968" s="11">
        <f ca="1">IF(Tabla1[[#This Row],[ABC]]="C",0,ROUNDUP(VLOOKUP(Tabla1[[#This Row],[ABC]],$F$11:$J$12,MATCH(Z$15,$F$10:$J$10,0),0)*Tabla1[[#This Row],[VENTA POR DÍA]],0))</f>
        <v>448</v>
      </c>
    </row>
    <row r="969" spans="2:26" x14ac:dyDescent="0.2">
      <c r="B969" s="2">
        <v>347834</v>
      </c>
      <c r="C969" s="2" t="s">
        <v>61</v>
      </c>
      <c r="D969" s="2" t="s">
        <v>19</v>
      </c>
      <c r="E969" s="3" t="s">
        <v>6</v>
      </c>
      <c r="F969" s="16">
        <f t="shared" ca="1" si="118"/>
        <v>48</v>
      </c>
      <c r="G969" s="17">
        <f t="shared" ca="1" si="119"/>
        <v>8</v>
      </c>
      <c r="H969" s="36" t="str">
        <f>IFERROR(VLOOKUP(Tabla1[[#This Row],[COD PRODUCTO]],Tabla13[#All],9,0),"C")</f>
        <v>C</v>
      </c>
      <c r="I969" s="11">
        <f t="shared" ca="1" si="125"/>
        <v>62</v>
      </c>
      <c r="J969" s="11">
        <f t="shared" ca="1" si="125"/>
        <v>300</v>
      </c>
      <c r="K969" s="11">
        <f t="shared" ca="1" si="125"/>
        <v>445</v>
      </c>
      <c r="L969" s="11">
        <f t="shared" ca="1" si="125"/>
        <v>-34</v>
      </c>
      <c r="M969" s="11">
        <f t="shared" ca="1" si="125"/>
        <v>297</v>
      </c>
      <c r="N969" s="11">
        <f t="shared" ca="1" si="125"/>
        <v>115</v>
      </c>
      <c r="O969" s="11">
        <f t="shared" ca="1" si="125"/>
        <v>424</v>
      </c>
      <c r="P969" s="11">
        <f t="shared" ca="1" si="125"/>
        <v>778</v>
      </c>
      <c r="Q969" s="11">
        <f t="shared" ca="1" si="125"/>
        <v>-82</v>
      </c>
      <c r="R969" s="11">
        <f t="shared" ca="1" si="125"/>
        <v>259</v>
      </c>
      <c r="S969" s="11">
        <f t="shared" ca="1" si="125"/>
        <v>920</v>
      </c>
      <c r="T969" s="11">
        <f t="shared" ca="1" si="125"/>
        <v>535</v>
      </c>
      <c r="U969" s="11">
        <f ca="1">IF($B$9=1,AVERAGE(Tabla1[[#This Row],[OCT]:[DIC]]),IF($B$9=2,AVERAGE(Tabla1[[#This Row],[JUL]:[DIC]]),AVERAGE(Tabla1[[#This Row],[ENE]:[DIC]])))</f>
        <v>571.33333333333337</v>
      </c>
      <c r="V969" s="11">
        <f ca="1">+Tabla1[[#This Row],[PROMEDIO VENTA (UNDS)]]/30</f>
        <v>19.044444444444444</v>
      </c>
      <c r="W969" s="11">
        <f ca="1">+Tabla1[[#This Row],[VENTA POR DÍA]]*Tabla1[[#This Row],[LEAD TIME (Días)]]</f>
        <v>152.35555555555555</v>
      </c>
      <c r="X969" s="11" t="str">
        <f>IF(Tabla1[[#This Row],[ABC]]="C","A PEDIDO","STOCK")</f>
        <v>A PEDIDO</v>
      </c>
      <c r="Y969" s="11">
        <f>IF(Tabla1[[#This Row],[ABC]]="C",0,ROUNDUP(VLOOKUP(Tabla1[[#This Row],[ABC]],$F$11:$J$12,MATCH(Y$15,$F$10:$J$10,0),0)*Tabla1[[#This Row],[VENTA POR DÍA]],0))</f>
        <v>0</v>
      </c>
      <c r="Z969" s="11">
        <f>IF(Tabla1[[#This Row],[ABC]]="C",0,ROUNDUP(VLOOKUP(Tabla1[[#This Row],[ABC]],$F$11:$J$12,MATCH(Z$15,$F$10:$J$10,0),0)*Tabla1[[#This Row],[VENTA POR DÍA]],0))</f>
        <v>0</v>
      </c>
    </row>
    <row r="970" spans="2:26" x14ac:dyDescent="0.2">
      <c r="B970" s="2">
        <v>347813</v>
      </c>
      <c r="C970" s="2" t="s">
        <v>73</v>
      </c>
      <c r="D970" s="2" t="s">
        <v>19</v>
      </c>
      <c r="E970" s="3" t="s">
        <v>6</v>
      </c>
      <c r="F970" s="16">
        <f t="shared" ca="1" si="118"/>
        <v>16</v>
      </c>
      <c r="G970" s="17">
        <f t="shared" ca="1" si="119"/>
        <v>18</v>
      </c>
      <c r="H970" s="36" t="str">
        <f>IFERROR(VLOOKUP(Tabla1[[#This Row],[COD PRODUCTO]],Tabla13[#All],9,0),"C")</f>
        <v>A</v>
      </c>
      <c r="I970" s="11">
        <f t="shared" ca="1" si="125"/>
        <v>341</v>
      </c>
      <c r="J970" s="11">
        <f t="shared" ca="1" si="125"/>
        <v>935</v>
      </c>
      <c r="K970" s="11">
        <f t="shared" ca="1" si="125"/>
        <v>705</v>
      </c>
      <c r="L970" s="11">
        <f t="shared" ca="1" si="125"/>
        <v>146</v>
      </c>
      <c r="M970" s="11">
        <f t="shared" ca="1" si="125"/>
        <v>296</v>
      </c>
      <c r="N970" s="11">
        <f t="shared" ca="1" si="125"/>
        <v>766</v>
      </c>
      <c r="O970" s="11">
        <f t="shared" ca="1" si="125"/>
        <v>260</v>
      </c>
      <c r="P970" s="11">
        <f t="shared" ca="1" si="125"/>
        <v>14</v>
      </c>
      <c r="Q970" s="11">
        <f t="shared" ca="1" si="125"/>
        <v>217</v>
      </c>
      <c r="R970" s="11">
        <f t="shared" ca="1" si="125"/>
        <v>22</v>
      </c>
      <c r="S970" s="11">
        <f t="shared" ca="1" si="125"/>
        <v>599</v>
      </c>
      <c r="T970" s="11">
        <f t="shared" ca="1" si="125"/>
        <v>814</v>
      </c>
      <c r="U970" s="11">
        <f ca="1">IF($B$9=1,AVERAGE(Tabla1[[#This Row],[OCT]:[DIC]]),IF($B$9=2,AVERAGE(Tabla1[[#This Row],[JUL]:[DIC]]),AVERAGE(Tabla1[[#This Row],[ENE]:[DIC]])))</f>
        <v>478.33333333333331</v>
      </c>
      <c r="V970" s="11">
        <f ca="1">+Tabla1[[#This Row],[PROMEDIO VENTA (UNDS)]]/30</f>
        <v>15.944444444444445</v>
      </c>
      <c r="W970" s="11">
        <f ca="1">+Tabla1[[#This Row],[VENTA POR DÍA]]*Tabla1[[#This Row],[LEAD TIME (Días)]]</f>
        <v>287</v>
      </c>
      <c r="X970" s="11" t="str">
        <f>IF(Tabla1[[#This Row],[ABC]]="C","A PEDIDO","STOCK")</f>
        <v>STOCK</v>
      </c>
      <c r="Y970" s="11">
        <f ca="1">IF(Tabla1[[#This Row],[ABC]]="C",0,ROUNDUP(VLOOKUP(Tabla1[[#This Row],[ABC]],$F$11:$J$12,MATCH(Y$15,$F$10:$J$10,0),0)*Tabla1[[#This Row],[VENTA POR DÍA]],0))</f>
        <v>48</v>
      </c>
      <c r="Z970" s="11">
        <f ca="1">IF(Tabla1[[#This Row],[ABC]]="C",0,ROUNDUP(VLOOKUP(Tabla1[[#This Row],[ABC]],$F$11:$J$12,MATCH(Z$15,$F$10:$J$10,0),0)*Tabla1[[#This Row],[VENTA POR DÍA]],0))</f>
        <v>466</v>
      </c>
    </row>
    <row r="971" spans="2:26" x14ac:dyDescent="0.2">
      <c r="B971" s="2">
        <v>347835</v>
      </c>
      <c r="C971" s="2" t="s">
        <v>61</v>
      </c>
      <c r="D971" s="2" t="s">
        <v>19</v>
      </c>
      <c r="E971" s="3" t="s">
        <v>6</v>
      </c>
      <c r="F971" s="16">
        <f t="shared" ca="1" si="118"/>
        <v>18</v>
      </c>
      <c r="G971" s="17">
        <f t="shared" ca="1" si="119"/>
        <v>30</v>
      </c>
      <c r="H971" s="36" t="str">
        <f>IFERROR(VLOOKUP(Tabla1[[#This Row],[COD PRODUCTO]],Tabla13[#All],9,0),"C")</f>
        <v>C</v>
      </c>
      <c r="I971" s="11">
        <f t="shared" ca="1" si="125"/>
        <v>121</v>
      </c>
      <c r="J971" s="11">
        <f t="shared" ca="1" si="125"/>
        <v>763</v>
      </c>
      <c r="K971" s="11">
        <f t="shared" ca="1" si="125"/>
        <v>451</v>
      </c>
      <c r="L971" s="11">
        <f t="shared" ca="1" si="125"/>
        <v>183</v>
      </c>
      <c r="M971" s="11">
        <f t="shared" ca="1" si="125"/>
        <v>454</v>
      </c>
      <c r="N971" s="11">
        <f t="shared" ca="1" si="125"/>
        <v>239</v>
      </c>
      <c r="O971" s="11">
        <f t="shared" ca="1" si="125"/>
        <v>33</v>
      </c>
      <c r="P971" s="11">
        <f t="shared" ca="1" si="125"/>
        <v>582</v>
      </c>
      <c r="Q971" s="11">
        <f t="shared" ca="1" si="125"/>
        <v>620</v>
      </c>
      <c r="R971" s="11">
        <f t="shared" ca="1" si="125"/>
        <v>528</v>
      </c>
      <c r="S971" s="11">
        <f t="shared" ca="1" si="125"/>
        <v>774</v>
      </c>
      <c r="T971" s="11">
        <f t="shared" ca="1" si="125"/>
        <v>511</v>
      </c>
      <c r="U971" s="11">
        <f ca="1">IF($B$9=1,AVERAGE(Tabla1[[#This Row],[OCT]:[DIC]]),IF($B$9=2,AVERAGE(Tabla1[[#This Row],[JUL]:[DIC]]),AVERAGE(Tabla1[[#This Row],[ENE]:[DIC]])))</f>
        <v>604.33333333333337</v>
      </c>
      <c r="V971" s="11">
        <f ca="1">+Tabla1[[#This Row],[PROMEDIO VENTA (UNDS)]]/30</f>
        <v>20.144444444444446</v>
      </c>
      <c r="W971" s="11">
        <f ca="1">+Tabla1[[#This Row],[VENTA POR DÍA]]*Tabla1[[#This Row],[LEAD TIME (Días)]]</f>
        <v>604.33333333333337</v>
      </c>
      <c r="X971" s="11" t="str">
        <f>IF(Tabla1[[#This Row],[ABC]]="C","A PEDIDO","STOCK")</f>
        <v>A PEDIDO</v>
      </c>
      <c r="Y971" s="11">
        <f>IF(Tabla1[[#This Row],[ABC]]="C",0,ROUNDUP(VLOOKUP(Tabla1[[#This Row],[ABC]],$F$11:$J$12,MATCH(Y$15,$F$10:$J$10,0),0)*Tabla1[[#This Row],[VENTA POR DÍA]],0))</f>
        <v>0</v>
      </c>
      <c r="Z971" s="11">
        <f>IF(Tabla1[[#This Row],[ABC]]="C",0,ROUNDUP(VLOOKUP(Tabla1[[#This Row],[ABC]],$F$11:$J$12,MATCH(Z$15,$F$10:$J$10,0),0)*Tabla1[[#This Row],[VENTA POR DÍA]],0))</f>
        <v>0</v>
      </c>
    </row>
    <row r="972" spans="2:26" x14ac:dyDescent="0.2">
      <c r="B972" s="2">
        <v>353723</v>
      </c>
      <c r="C972" s="2" t="s">
        <v>154</v>
      </c>
      <c r="D972" s="2" t="s">
        <v>19</v>
      </c>
      <c r="E972" s="3" t="s">
        <v>6</v>
      </c>
      <c r="F972" s="16">
        <f t="shared" ca="1" si="118"/>
        <v>49</v>
      </c>
      <c r="G972" s="17">
        <f t="shared" ca="1" si="119"/>
        <v>12</v>
      </c>
      <c r="H972" s="36" t="str">
        <f>IFERROR(VLOOKUP(Tabla1[[#This Row],[COD PRODUCTO]],Tabla13[#All],9,0),"C")</f>
        <v>A</v>
      </c>
      <c r="I972" s="11">
        <f t="shared" ca="1" si="125"/>
        <v>537</v>
      </c>
      <c r="J972" s="11">
        <f t="shared" ca="1" si="125"/>
        <v>955</v>
      </c>
      <c r="K972" s="11">
        <f t="shared" ca="1" si="125"/>
        <v>661</v>
      </c>
      <c r="L972" s="11">
        <f t="shared" ca="1" si="125"/>
        <v>891</v>
      </c>
      <c r="M972" s="11">
        <f t="shared" ca="1" si="125"/>
        <v>968</v>
      </c>
      <c r="N972" s="11">
        <f t="shared" ca="1" si="125"/>
        <v>786</v>
      </c>
      <c r="O972" s="11">
        <f t="shared" ca="1" si="125"/>
        <v>-23</v>
      </c>
      <c r="P972" s="11">
        <f t="shared" ca="1" si="125"/>
        <v>218</v>
      </c>
      <c r="Q972" s="11">
        <f t="shared" ca="1" si="125"/>
        <v>997</v>
      </c>
      <c r="R972" s="11">
        <f t="shared" ca="1" si="125"/>
        <v>233</v>
      </c>
      <c r="S972" s="11">
        <f t="shared" ca="1" si="125"/>
        <v>374</v>
      </c>
      <c r="T972" s="11">
        <f t="shared" ca="1" si="125"/>
        <v>350</v>
      </c>
      <c r="U972" s="11">
        <f ca="1">IF($B$9=1,AVERAGE(Tabla1[[#This Row],[OCT]:[DIC]]),IF($B$9=2,AVERAGE(Tabla1[[#This Row],[JUL]:[DIC]]),AVERAGE(Tabla1[[#This Row],[ENE]:[DIC]])))</f>
        <v>319</v>
      </c>
      <c r="V972" s="11">
        <f ca="1">+Tabla1[[#This Row],[PROMEDIO VENTA (UNDS)]]/30</f>
        <v>10.633333333333333</v>
      </c>
      <c r="W972" s="11">
        <f ca="1">+Tabla1[[#This Row],[VENTA POR DÍA]]*Tabla1[[#This Row],[LEAD TIME (Días)]]</f>
        <v>127.6</v>
      </c>
      <c r="X972" s="11" t="str">
        <f>IF(Tabla1[[#This Row],[ABC]]="C","A PEDIDO","STOCK")</f>
        <v>STOCK</v>
      </c>
      <c r="Y972" s="11">
        <f ca="1">IF(Tabla1[[#This Row],[ABC]]="C",0,ROUNDUP(VLOOKUP(Tabla1[[#This Row],[ABC]],$F$11:$J$12,MATCH(Y$15,$F$10:$J$10,0),0)*Tabla1[[#This Row],[VENTA POR DÍA]],0))</f>
        <v>32</v>
      </c>
      <c r="Z972" s="11">
        <f ca="1">IF(Tabla1[[#This Row],[ABC]]="C",0,ROUNDUP(VLOOKUP(Tabla1[[#This Row],[ABC]],$F$11:$J$12,MATCH(Z$15,$F$10:$J$10,0),0)*Tabla1[[#This Row],[VENTA POR DÍA]],0))</f>
        <v>311</v>
      </c>
    </row>
    <row r="973" spans="2:26" x14ac:dyDescent="0.2">
      <c r="B973" s="2">
        <v>348598</v>
      </c>
      <c r="C973" s="2" t="s">
        <v>155</v>
      </c>
      <c r="D973" s="2" t="s">
        <v>19</v>
      </c>
      <c r="E973" s="3" t="s">
        <v>6</v>
      </c>
      <c r="F973" s="16">
        <f t="shared" ca="1" si="118"/>
        <v>35</v>
      </c>
      <c r="G973" s="17">
        <f t="shared" ca="1" si="119"/>
        <v>29</v>
      </c>
      <c r="H973" s="36" t="str">
        <f>IFERROR(VLOOKUP(Tabla1[[#This Row],[COD PRODUCTO]],Tabla13[#All],9,0),"C")</f>
        <v>B</v>
      </c>
      <c r="I973" s="11">
        <f t="shared" ca="1" si="125"/>
        <v>194</v>
      </c>
      <c r="J973" s="11">
        <f t="shared" ca="1" si="125"/>
        <v>696</v>
      </c>
      <c r="K973" s="11">
        <f t="shared" ca="1" si="125"/>
        <v>274</v>
      </c>
      <c r="L973" s="11">
        <f t="shared" ca="1" si="125"/>
        <v>81</v>
      </c>
      <c r="M973" s="11">
        <f t="shared" ca="1" si="125"/>
        <v>86</v>
      </c>
      <c r="N973" s="11">
        <f t="shared" ca="1" si="125"/>
        <v>648</v>
      </c>
      <c r="O973" s="11">
        <f t="shared" ca="1" si="125"/>
        <v>876</v>
      </c>
      <c r="P973" s="11">
        <f t="shared" ca="1" si="125"/>
        <v>520</v>
      </c>
      <c r="Q973" s="11">
        <f t="shared" ca="1" si="125"/>
        <v>281</v>
      </c>
      <c r="R973" s="11">
        <f t="shared" ca="1" si="125"/>
        <v>724</v>
      </c>
      <c r="S973" s="11">
        <f t="shared" ca="1" si="125"/>
        <v>63</v>
      </c>
      <c r="T973" s="11">
        <f t="shared" ca="1" si="125"/>
        <v>434</v>
      </c>
      <c r="U973" s="11">
        <f ca="1">IF($B$9=1,AVERAGE(Tabla1[[#This Row],[OCT]:[DIC]]),IF($B$9=2,AVERAGE(Tabla1[[#This Row],[JUL]:[DIC]]),AVERAGE(Tabla1[[#This Row],[ENE]:[DIC]])))</f>
        <v>407</v>
      </c>
      <c r="V973" s="11">
        <f ca="1">+Tabla1[[#This Row],[PROMEDIO VENTA (UNDS)]]/30</f>
        <v>13.566666666666666</v>
      </c>
      <c r="W973" s="11">
        <f ca="1">+Tabla1[[#This Row],[VENTA POR DÍA]]*Tabla1[[#This Row],[LEAD TIME (Días)]]</f>
        <v>393.43333333333334</v>
      </c>
      <c r="X973" s="11" t="str">
        <f>IF(Tabla1[[#This Row],[ABC]]="C","A PEDIDO","STOCK")</f>
        <v>STOCK</v>
      </c>
      <c r="Y973" s="11">
        <f ca="1">IF(Tabla1[[#This Row],[ABC]]="C",0,ROUNDUP(VLOOKUP(Tabla1[[#This Row],[ABC]],$F$11:$J$12,MATCH(Y$15,$F$10:$J$10,0),0)*Tabla1[[#This Row],[VENTA POR DÍA]],0))</f>
        <v>128</v>
      </c>
      <c r="Z973" s="11">
        <f ca="1">IF(Tabla1[[#This Row],[ABC]]="C",0,ROUNDUP(VLOOKUP(Tabla1[[#This Row],[ABC]],$F$11:$J$12,MATCH(Z$15,$F$10:$J$10,0),0)*Tabla1[[#This Row],[VENTA POR DÍA]],0))</f>
        <v>310</v>
      </c>
    </row>
    <row r="974" spans="2:26" x14ac:dyDescent="0.2">
      <c r="B974" s="2">
        <v>348345</v>
      </c>
      <c r="C974" s="2" t="s">
        <v>190</v>
      </c>
      <c r="D974" s="2" t="s">
        <v>19</v>
      </c>
      <c r="E974" s="3" t="s">
        <v>6</v>
      </c>
      <c r="F974" s="16">
        <f t="shared" ca="1" si="118"/>
        <v>39</v>
      </c>
      <c r="G974" s="17">
        <f t="shared" ca="1" si="119"/>
        <v>22</v>
      </c>
      <c r="H974" s="36" t="str">
        <f>IFERROR(VLOOKUP(Tabla1[[#This Row],[COD PRODUCTO]],Tabla13[#All],9,0),"C")</f>
        <v>B</v>
      </c>
      <c r="I974" s="11">
        <f t="shared" ca="1" si="125"/>
        <v>189</v>
      </c>
      <c r="J974" s="11">
        <f t="shared" ca="1" si="125"/>
        <v>550</v>
      </c>
      <c r="K974" s="11">
        <f t="shared" ca="1" si="125"/>
        <v>589</v>
      </c>
      <c r="L974" s="11">
        <f t="shared" ca="1" si="125"/>
        <v>11</v>
      </c>
      <c r="M974" s="11">
        <f t="shared" ca="1" si="125"/>
        <v>762</v>
      </c>
      <c r="N974" s="11">
        <f t="shared" ca="1" si="125"/>
        <v>583</v>
      </c>
      <c r="O974" s="11">
        <f t="shared" ca="1" si="125"/>
        <v>348</v>
      </c>
      <c r="P974" s="11">
        <f t="shared" ca="1" si="125"/>
        <v>601</v>
      </c>
      <c r="Q974" s="11">
        <f t="shared" ca="1" si="125"/>
        <v>408</v>
      </c>
      <c r="R974" s="11">
        <f t="shared" ca="1" si="125"/>
        <v>803</v>
      </c>
      <c r="S974" s="11">
        <f t="shared" ca="1" si="125"/>
        <v>824</v>
      </c>
      <c r="T974" s="11">
        <f t="shared" ca="1" si="125"/>
        <v>605</v>
      </c>
      <c r="U974" s="11">
        <f ca="1">IF($B$9=1,AVERAGE(Tabla1[[#This Row],[OCT]:[DIC]]),IF($B$9=2,AVERAGE(Tabla1[[#This Row],[JUL]:[DIC]]),AVERAGE(Tabla1[[#This Row],[ENE]:[DIC]])))</f>
        <v>744</v>
      </c>
      <c r="V974" s="11">
        <f ca="1">+Tabla1[[#This Row],[PROMEDIO VENTA (UNDS)]]/30</f>
        <v>24.8</v>
      </c>
      <c r="W974" s="11">
        <f ca="1">+Tabla1[[#This Row],[VENTA POR DÍA]]*Tabla1[[#This Row],[LEAD TIME (Días)]]</f>
        <v>545.6</v>
      </c>
      <c r="X974" s="11" t="str">
        <f>IF(Tabla1[[#This Row],[ABC]]="C","A PEDIDO","STOCK")</f>
        <v>STOCK</v>
      </c>
      <c r="Y974" s="11">
        <f ca="1">IF(Tabla1[[#This Row],[ABC]]="C",0,ROUNDUP(VLOOKUP(Tabla1[[#This Row],[ABC]],$F$11:$J$12,MATCH(Y$15,$F$10:$J$10,0),0)*Tabla1[[#This Row],[VENTA POR DÍA]],0))</f>
        <v>233</v>
      </c>
      <c r="Z974" s="11">
        <f ca="1">IF(Tabla1[[#This Row],[ABC]]="C",0,ROUNDUP(VLOOKUP(Tabla1[[#This Row],[ABC]],$F$11:$J$12,MATCH(Z$15,$F$10:$J$10,0),0)*Tabla1[[#This Row],[VENTA POR DÍA]],0))</f>
        <v>565</v>
      </c>
    </row>
    <row r="975" spans="2:26" x14ac:dyDescent="0.2">
      <c r="B975" s="2">
        <v>348349</v>
      </c>
      <c r="C975" s="2" t="s">
        <v>192</v>
      </c>
      <c r="D975" s="2" t="s">
        <v>19</v>
      </c>
      <c r="E975" s="3" t="s">
        <v>6</v>
      </c>
      <c r="F975" s="16">
        <f t="shared" ca="1" si="118"/>
        <v>43</v>
      </c>
      <c r="G975" s="17">
        <f t="shared" ca="1" si="119"/>
        <v>21</v>
      </c>
      <c r="H975" s="36" t="str">
        <f>IFERROR(VLOOKUP(Tabla1[[#This Row],[COD PRODUCTO]],Tabla13[#All],9,0),"C")</f>
        <v>C</v>
      </c>
      <c r="I975" s="11">
        <f t="shared" ca="1" si="125"/>
        <v>888</v>
      </c>
      <c r="J975" s="11">
        <f t="shared" ca="1" si="125"/>
        <v>700</v>
      </c>
      <c r="K975" s="11">
        <f t="shared" ca="1" si="125"/>
        <v>573</v>
      </c>
      <c r="L975" s="11">
        <f t="shared" ca="1" si="125"/>
        <v>752</v>
      </c>
      <c r="M975" s="11">
        <f t="shared" ca="1" si="125"/>
        <v>527</v>
      </c>
      <c r="N975" s="11">
        <f t="shared" ca="1" si="125"/>
        <v>400</v>
      </c>
      <c r="O975" s="11">
        <f t="shared" ca="1" si="125"/>
        <v>-73</v>
      </c>
      <c r="P975" s="11">
        <f t="shared" ca="1" si="125"/>
        <v>389</v>
      </c>
      <c r="Q975" s="11">
        <f t="shared" ca="1" si="125"/>
        <v>54</v>
      </c>
      <c r="R975" s="11">
        <f t="shared" ca="1" si="125"/>
        <v>-42</v>
      </c>
      <c r="S975" s="11">
        <f t="shared" ca="1" si="125"/>
        <v>36</v>
      </c>
      <c r="T975" s="11">
        <f t="shared" ca="1" si="125"/>
        <v>640</v>
      </c>
      <c r="U975" s="11">
        <f ca="1">IF($B$9=1,AVERAGE(Tabla1[[#This Row],[OCT]:[DIC]]),IF($B$9=2,AVERAGE(Tabla1[[#This Row],[JUL]:[DIC]]),AVERAGE(Tabla1[[#This Row],[ENE]:[DIC]])))</f>
        <v>211.33333333333334</v>
      </c>
      <c r="V975" s="11">
        <f ca="1">+Tabla1[[#This Row],[PROMEDIO VENTA (UNDS)]]/30</f>
        <v>7.0444444444444452</v>
      </c>
      <c r="W975" s="11">
        <f ca="1">+Tabla1[[#This Row],[VENTA POR DÍA]]*Tabla1[[#This Row],[LEAD TIME (Días)]]</f>
        <v>147.93333333333334</v>
      </c>
      <c r="X975" s="11" t="str">
        <f>IF(Tabla1[[#This Row],[ABC]]="C","A PEDIDO","STOCK")</f>
        <v>A PEDIDO</v>
      </c>
      <c r="Y975" s="11">
        <f>IF(Tabla1[[#This Row],[ABC]]="C",0,ROUNDUP(VLOOKUP(Tabla1[[#This Row],[ABC]],$F$11:$J$12,MATCH(Y$15,$F$10:$J$10,0),0)*Tabla1[[#This Row],[VENTA POR DÍA]],0))</f>
        <v>0</v>
      </c>
      <c r="Z975" s="11">
        <f>IF(Tabla1[[#This Row],[ABC]]="C",0,ROUNDUP(VLOOKUP(Tabla1[[#This Row],[ABC]],$F$11:$J$12,MATCH(Z$15,$F$10:$J$10,0),0)*Tabla1[[#This Row],[VENTA POR DÍA]],0))</f>
        <v>0</v>
      </c>
    </row>
    <row r="976" spans="2:26" x14ac:dyDescent="0.2">
      <c r="B976" s="2">
        <v>348164</v>
      </c>
      <c r="C976" s="2" t="s">
        <v>226</v>
      </c>
      <c r="D976" s="2" t="s">
        <v>19</v>
      </c>
      <c r="E976" s="3" t="s">
        <v>6</v>
      </c>
      <c r="F976" s="16">
        <f t="shared" ref="F976:F1039" ca="1" si="126">RANDBETWEEN(5,50)</f>
        <v>31</v>
      </c>
      <c r="G976" s="17">
        <f t="shared" ref="G976:G1039" ca="1" si="127">RANDBETWEEN(3,30)</f>
        <v>3</v>
      </c>
      <c r="H976" s="36" t="str">
        <f>IFERROR(VLOOKUP(Tabla1[[#This Row],[COD PRODUCTO]],Tabla13[#All],9,0),"C")</f>
        <v>A</v>
      </c>
      <c r="I976" s="11">
        <f t="shared" ref="I976:T985" ca="1" si="128">RANDBETWEEN(-100,1000)</f>
        <v>354</v>
      </c>
      <c r="J976" s="11">
        <f t="shared" ca="1" si="128"/>
        <v>472</v>
      </c>
      <c r="K976" s="11">
        <f t="shared" ca="1" si="128"/>
        <v>164</v>
      </c>
      <c r="L976" s="11">
        <f t="shared" ca="1" si="128"/>
        <v>-17</v>
      </c>
      <c r="M976" s="11">
        <f t="shared" ca="1" si="128"/>
        <v>839</v>
      </c>
      <c r="N976" s="11">
        <f t="shared" ca="1" si="128"/>
        <v>67</v>
      </c>
      <c r="O976" s="11">
        <f t="shared" ca="1" si="128"/>
        <v>592</v>
      </c>
      <c r="P976" s="11">
        <f t="shared" ca="1" si="128"/>
        <v>48</v>
      </c>
      <c r="Q976" s="11">
        <f t="shared" ca="1" si="128"/>
        <v>326</v>
      </c>
      <c r="R976" s="11">
        <f t="shared" ca="1" si="128"/>
        <v>443</v>
      </c>
      <c r="S976" s="11">
        <f t="shared" ca="1" si="128"/>
        <v>226</v>
      </c>
      <c r="T976" s="11">
        <f t="shared" ca="1" si="128"/>
        <v>326</v>
      </c>
      <c r="U976" s="11">
        <f ca="1">IF($B$9=1,AVERAGE(Tabla1[[#This Row],[OCT]:[DIC]]),IF($B$9=2,AVERAGE(Tabla1[[#This Row],[JUL]:[DIC]]),AVERAGE(Tabla1[[#This Row],[ENE]:[DIC]])))</f>
        <v>331.66666666666669</v>
      </c>
      <c r="V976" s="11">
        <f ca="1">+Tabla1[[#This Row],[PROMEDIO VENTA (UNDS)]]/30</f>
        <v>11.055555555555555</v>
      </c>
      <c r="W976" s="11">
        <f ca="1">+Tabla1[[#This Row],[VENTA POR DÍA]]*Tabla1[[#This Row],[LEAD TIME (Días)]]</f>
        <v>33.166666666666664</v>
      </c>
      <c r="X976" s="11" t="str">
        <f>IF(Tabla1[[#This Row],[ABC]]="C","A PEDIDO","STOCK")</f>
        <v>STOCK</v>
      </c>
      <c r="Y976" s="11">
        <f ca="1">IF(Tabla1[[#This Row],[ABC]]="C",0,ROUNDUP(VLOOKUP(Tabla1[[#This Row],[ABC]],$F$11:$J$12,MATCH(Y$15,$F$10:$J$10,0),0)*Tabla1[[#This Row],[VENTA POR DÍA]],0))</f>
        <v>33</v>
      </c>
      <c r="Z976" s="11">
        <f ca="1">IF(Tabla1[[#This Row],[ABC]]="C",0,ROUNDUP(VLOOKUP(Tabla1[[#This Row],[ABC]],$F$11:$J$12,MATCH(Z$15,$F$10:$J$10,0),0)*Tabla1[[#This Row],[VENTA POR DÍA]],0))</f>
        <v>323</v>
      </c>
    </row>
    <row r="977" spans="2:26" x14ac:dyDescent="0.2">
      <c r="B977" s="2">
        <v>348162</v>
      </c>
      <c r="C977" s="2" t="s">
        <v>226</v>
      </c>
      <c r="D977" s="2" t="s">
        <v>19</v>
      </c>
      <c r="E977" s="3" t="s">
        <v>6</v>
      </c>
      <c r="F977" s="16">
        <f t="shared" ca="1" si="126"/>
        <v>33</v>
      </c>
      <c r="G977" s="17">
        <f t="shared" ca="1" si="127"/>
        <v>5</v>
      </c>
      <c r="H977" s="36" t="str">
        <f>IFERROR(VLOOKUP(Tabla1[[#This Row],[COD PRODUCTO]],Tabla13[#All],9,0),"C")</f>
        <v>C</v>
      </c>
      <c r="I977" s="11">
        <f t="shared" ca="1" si="128"/>
        <v>139</v>
      </c>
      <c r="J977" s="11">
        <f t="shared" ca="1" si="128"/>
        <v>930</v>
      </c>
      <c r="K977" s="11">
        <f t="shared" ca="1" si="128"/>
        <v>71</v>
      </c>
      <c r="L977" s="11">
        <f t="shared" ca="1" si="128"/>
        <v>940</v>
      </c>
      <c r="M977" s="11">
        <f t="shared" ca="1" si="128"/>
        <v>131</v>
      </c>
      <c r="N977" s="11">
        <f t="shared" ca="1" si="128"/>
        <v>75</v>
      </c>
      <c r="O977" s="11">
        <f t="shared" ca="1" si="128"/>
        <v>183</v>
      </c>
      <c r="P977" s="11">
        <f t="shared" ca="1" si="128"/>
        <v>-100</v>
      </c>
      <c r="Q977" s="11">
        <f t="shared" ca="1" si="128"/>
        <v>333</v>
      </c>
      <c r="R977" s="11">
        <f t="shared" ca="1" si="128"/>
        <v>943</v>
      </c>
      <c r="S977" s="11">
        <f t="shared" ca="1" si="128"/>
        <v>503</v>
      </c>
      <c r="T977" s="11">
        <f t="shared" ca="1" si="128"/>
        <v>865</v>
      </c>
      <c r="U977" s="11">
        <f ca="1">IF($B$9=1,AVERAGE(Tabla1[[#This Row],[OCT]:[DIC]]),IF($B$9=2,AVERAGE(Tabla1[[#This Row],[JUL]:[DIC]]),AVERAGE(Tabla1[[#This Row],[ENE]:[DIC]])))</f>
        <v>770.33333333333337</v>
      </c>
      <c r="V977" s="11">
        <f ca="1">+Tabla1[[#This Row],[PROMEDIO VENTA (UNDS)]]/30</f>
        <v>25.677777777777781</v>
      </c>
      <c r="W977" s="11">
        <f ca="1">+Tabla1[[#This Row],[VENTA POR DÍA]]*Tabla1[[#This Row],[LEAD TIME (Días)]]</f>
        <v>128.38888888888891</v>
      </c>
      <c r="X977" s="11" t="str">
        <f>IF(Tabla1[[#This Row],[ABC]]="C","A PEDIDO","STOCK")</f>
        <v>A PEDIDO</v>
      </c>
      <c r="Y977" s="11">
        <f>IF(Tabla1[[#This Row],[ABC]]="C",0,ROUNDUP(VLOOKUP(Tabla1[[#This Row],[ABC]],$F$11:$J$12,MATCH(Y$15,$F$10:$J$10,0),0)*Tabla1[[#This Row],[VENTA POR DÍA]],0))</f>
        <v>0</v>
      </c>
      <c r="Z977" s="11">
        <f>IF(Tabla1[[#This Row],[ABC]]="C",0,ROUNDUP(VLOOKUP(Tabla1[[#This Row],[ABC]],$F$11:$J$12,MATCH(Z$15,$F$10:$J$10,0),0)*Tabla1[[#This Row],[VENTA POR DÍA]],0))</f>
        <v>0</v>
      </c>
    </row>
    <row r="978" spans="2:26" x14ac:dyDescent="0.2">
      <c r="B978" s="2">
        <v>353722</v>
      </c>
      <c r="C978" s="2" t="s">
        <v>254</v>
      </c>
      <c r="D978" s="2" t="s">
        <v>19</v>
      </c>
      <c r="E978" s="3" t="s">
        <v>6</v>
      </c>
      <c r="F978" s="16">
        <f t="shared" ca="1" si="126"/>
        <v>8</v>
      </c>
      <c r="G978" s="17">
        <f t="shared" ca="1" si="127"/>
        <v>14</v>
      </c>
      <c r="H978" s="36" t="str">
        <f>IFERROR(VLOOKUP(Tabla1[[#This Row],[COD PRODUCTO]],Tabla13[#All],9,0),"C")</f>
        <v>C</v>
      </c>
      <c r="I978" s="11">
        <f t="shared" ca="1" si="128"/>
        <v>102</v>
      </c>
      <c r="J978" s="11">
        <f t="shared" ca="1" si="128"/>
        <v>380</v>
      </c>
      <c r="K978" s="11">
        <f t="shared" ca="1" si="128"/>
        <v>803</v>
      </c>
      <c r="L978" s="11">
        <f t="shared" ca="1" si="128"/>
        <v>502</v>
      </c>
      <c r="M978" s="11">
        <f t="shared" ca="1" si="128"/>
        <v>510</v>
      </c>
      <c r="N978" s="11">
        <f t="shared" ca="1" si="128"/>
        <v>380</v>
      </c>
      <c r="O978" s="11">
        <f t="shared" ca="1" si="128"/>
        <v>518</v>
      </c>
      <c r="P978" s="11">
        <f t="shared" ca="1" si="128"/>
        <v>762</v>
      </c>
      <c r="Q978" s="11">
        <f t="shared" ca="1" si="128"/>
        <v>96</v>
      </c>
      <c r="R978" s="11">
        <f t="shared" ca="1" si="128"/>
        <v>742</v>
      </c>
      <c r="S978" s="11">
        <f t="shared" ca="1" si="128"/>
        <v>533</v>
      </c>
      <c r="T978" s="11">
        <f t="shared" ca="1" si="128"/>
        <v>606</v>
      </c>
      <c r="U978" s="11">
        <f ca="1">IF($B$9=1,AVERAGE(Tabla1[[#This Row],[OCT]:[DIC]]),IF($B$9=2,AVERAGE(Tabla1[[#This Row],[JUL]:[DIC]]),AVERAGE(Tabla1[[#This Row],[ENE]:[DIC]])))</f>
        <v>627</v>
      </c>
      <c r="V978" s="11">
        <f ca="1">+Tabla1[[#This Row],[PROMEDIO VENTA (UNDS)]]/30</f>
        <v>20.9</v>
      </c>
      <c r="W978" s="11">
        <f ca="1">+Tabla1[[#This Row],[VENTA POR DÍA]]*Tabla1[[#This Row],[LEAD TIME (Días)]]</f>
        <v>292.59999999999997</v>
      </c>
      <c r="X978" s="11" t="str">
        <f>IF(Tabla1[[#This Row],[ABC]]="C","A PEDIDO","STOCK")</f>
        <v>A PEDIDO</v>
      </c>
      <c r="Y978" s="11">
        <f>IF(Tabla1[[#This Row],[ABC]]="C",0,ROUNDUP(VLOOKUP(Tabla1[[#This Row],[ABC]],$F$11:$J$12,MATCH(Y$15,$F$10:$J$10,0),0)*Tabla1[[#This Row],[VENTA POR DÍA]],0))</f>
        <v>0</v>
      </c>
      <c r="Z978" s="11">
        <f>IF(Tabla1[[#This Row],[ABC]]="C",0,ROUNDUP(VLOOKUP(Tabla1[[#This Row],[ABC]],$F$11:$J$12,MATCH(Z$15,$F$10:$J$10,0),0)*Tabla1[[#This Row],[VENTA POR DÍA]],0))</f>
        <v>0</v>
      </c>
    </row>
    <row r="979" spans="2:26" x14ac:dyDescent="0.2">
      <c r="B979" s="2">
        <v>348820</v>
      </c>
      <c r="C979" s="2" t="s">
        <v>258</v>
      </c>
      <c r="D979" s="2" t="s">
        <v>19</v>
      </c>
      <c r="E979" s="3" t="s">
        <v>6</v>
      </c>
      <c r="F979" s="16">
        <f t="shared" ca="1" si="126"/>
        <v>34</v>
      </c>
      <c r="G979" s="17">
        <f t="shared" ca="1" si="127"/>
        <v>18</v>
      </c>
      <c r="H979" s="36" t="str">
        <f>IFERROR(VLOOKUP(Tabla1[[#This Row],[COD PRODUCTO]],Tabla13[#All],9,0),"C")</f>
        <v>C</v>
      </c>
      <c r="I979" s="11">
        <f t="shared" ca="1" si="128"/>
        <v>195</v>
      </c>
      <c r="J979" s="11">
        <f t="shared" ca="1" si="128"/>
        <v>720</v>
      </c>
      <c r="K979" s="11">
        <f t="shared" ca="1" si="128"/>
        <v>-61</v>
      </c>
      <c r="L979" s="11">
        <f t="shared" ca="1" si="128"/>
        <v>-56</v>
      </c>
      <c r="M979" s="11">
        <f t="shared" ca="1" si="128"/>
        <v>235</v>
      </c>
      <c r="N979" s="11">
        <f t="shared" ca="1" si="128"/>
        <v>881</v>
      </c>
      <c r="O979" s="11">
        <f t="shared" ca="1" si="128"/>
        <v>687</v>
      </c>
      <c r="P979" s="11">
        <f t="shared" ca="1" si="128"/>
        <v>538</v>
      </c>
      <c r="Q979" s="11">
        <f t="shared" ca="1" si="128"/>
        <v>87</v>
      </c>
      <c r="R979" s="11">
        <f t="shared" ca="1" si="128"/>
        <v>245</v>
      </c>
      <c r="S979" s="11">
        <f t="shared" ca="1" si="128"/>
        <v>420</v>
      </c>
      <c r="T979" s="11">
        <f t="shared" ca="1" si="128"/>
        <v>954</v>
      </c>
      <c r="U979" s="11">
        <f ca="1">IF($B$9=1,AVERAGE(Tabla1[[#This Row],[OCT]:[DIC]]),IF($B$9=2,AVERAGE(Tabla1[[#This Row],[JUL]:[DIC]]),AVERAGE(Tabla1[[#This Row],[ENE]:[DIC]])))</f>
        <v>539.66666666666663</v>
      </c>
      <c r="V979" s="11">
        <f ca="1">+Tabla1[[#This Row],[PROMEDIO VENTA (UNDS)]]/30</f>
        <v>17.988888888888887</v>
      </c>
      <c r="W979" s="11">
        <f ca="1">+Tabla1[[#This Row],[VENTA POR DÍA]]*Tabla1[[#This Row],[LEAD TIME (Días)]]</f>
        <v>323.79999999999995</v>
      </c>
      <c r="X979" s="11" t="str">
        <f>IF(Tabla1[[#This Row],[ABC]]="C","A PEDIDO","STOCK")</f>
        <v>A PEDIDO</v>
      </c>
      <c r="Y979" s="11">
        <f>IF(Tabla1[[#This Row],[ABC]]="C",0,ROUNDUP(VLOOKUP(Tabla1[[#This Row],[ABC]],$F$11:$J$12,MATCH(Y$15,$F$10:$J$10,0),0)*Tabla1[[#This Row],[VENTA POR DÍA]],0))</f>
        <v>0</v>
      </c>
      <c r="Z979" s="11">
        <f>IF(Tabla1[[#This Row],[ABC]]="C",0,ROUNDUP(VLOOKUP(Tabla1[[#This Row],[ABC]],$F$11:$J$12,MATCH(Z$15,$F$10:$J$10,0),0)*Tabla1[[#This Row],[VENTA POR DÍA]],0))</f>
        <v>0</v>
      </c>
    </row>
    <row r="980" spans="2:26" x14ac:dyDescent="0.2">
      <c r="B980" s="2">
        <v>348209</v>
      </c>
      <c r="C980" s="2" t="s">
        <v>263</v>
      </c>
      <c r="D980" s="2" t="s">
        <v>19</v>
      </c>
      <c r="E980" s="3" t="s">
        <v>6</v>
      </c>
      <c r="F980" s="16">
        <f t="shared" ca="1" si="126"/>
        <v>18</v>
      </c>
      <c r="G980" s="17">
        <f t="shared" ca="1" si="127"/>
        <v>22</v>
      </c>
      <c r="H980" s="36" t="str">
        <f>IFERROR(VLOOKUP(Tabla1[[#This Row],[COD PRODUCTO]],Tabla13[#All],9,0),"C")</f>
        <v>C</v>
      </c>
      <c r="I980" s="11">
        <f t="shared" ca="1" si="128"/>
        <v>-55</v>
      </c>
      <c r="J980" s="11">
        <f t="shared" ca="1" si="128"/>
        <v>888</v>
      </c>
      <c r="K980" s="11">
        <f t="shared" ca="1" si="128"/>
        <v>897</v>
      </c>
      <c r="L980" s="11">
        <f t="shared" ca="1" si="128"/>
        <v>358</v>
      </c>
      <c r="M980" s="11">
        <f t="shared" ca="1" si="128"/>
        <v>112</v>
      </c>
      <c r="N980" s="11">
        <f t="shared" ca="1" si="128"/>
        <v>156</v>
      </c>
      <c r="O980" s="11">
        <f t="shared" ca="1" si="128"/>
        <v>987</v>
      </c>
      <c r="P980" s="11">
        <f t="shared" ca="1" si="128"/>
        <v>-24</v>
      </c>
      <c r="Q980" s="11">
        <f t="shared" ca="1" si="128"/>
        <v>748</v>
      </c>
      <c r="R980" s="11">
        <f t="shared" ca="1" si="128"/>
        <v>283</v>
      </c>
      <c r="S980" s="11">
        <f t="shared" ca="1" si="128"/>
        <v>829</v>
      </c>
      <c r="T980" s="11">
        <f t="shared" ca="1" si="128"/>
        <v>186</v>
      </c>
      <c r="U980" s="11">
        <f ca="1">IF($B$9=1,AVERAGE(Tabla1[[#This Row],[OCT]:[DIC]]),IF($B$9=2,AVERAGE(Tabla1[[#This Row],[JUL]:[DIC]]),AVERAGE(Tabla1[[#This Row],[ENE]:[DIC]])))</f>
        <v>432.66666666666669</v>
      </c>
      <c r="V980" s="11">
        <f ca="1">+Tabla1[[#This Row],[PROMEDIO VENTA (UNDS)]]/30</f>
        <v>14.422222222222222</v>
      </c>
      <c r="W980" s="11">
        <f ca="1">+Tabla1[[#This Row],[VENTA POR DÍA]]*Tabla1[[#This Row],[LEAD TIME (Días)]]</f>
        <v>317.28888888888889</v>
      </c>
      <c r="X980" s="11" t="str">
        <f>IF(Tabla1[[#This Row],[ABC]]="C","A PEDIDO","STOCK")</f>
        <v>A PEDIDO</v>
      </c>
      <c r="Y980" s="11">
        <f>IF(Tabla1[[#This Row],[ABC]]="C",0,ROUNDUP(VLOOKUP(Tabla1[[#This Row],[ABC]],$F$11:$J$12,MATCH(Y$15,$F$10:$J$10,0),0)*Tabla1[[#This Row],[VENTA POR DÍA]],0))</f>
        <v>0</v>
      </c>
      <c r="Z980" s="11">
        <f>IF(Tabla1[[#This Row],[ABC]]="C",0,ROUNDUP(VLOOKUP(Tabla1[[#This Row],[ABC]],$F$11:$J$12,MATCH(Z$15,$F$10:$J$10,0),0)*Tabla1[[#This Row],[VENTA POR DÍA]],0))</f>
        <v>0</v>
      </c>
    </row>
    <row r="981" spans="2:26" x14ac:dyDescent="0.2">
      <c r="B981" s="2">
        <v>348645</v>
      </c>
      <c r="C981" s="2" t="s">
        <v>73</v>
      </c>
      <c r="D981" s="2" t="s">
        <v>19</v>
      </c>
      <c r="E981" s="3" t="s">
        <v>6</v>
      </c>
      <c r="F981" s="16">
        <f t="shared" ca="1" si="126"/>
        <v>19</v>
      </c>
      <c r="G981" s="17">
        <f t="shared" ca="1" si="127"/>
        <v>26</v>
      </c>
      <c r="H981" s="36" t="str">
        <f>IFERROR(VLOOKUP(Tabla1[[#This Row],[COD PRODUCTO]],Tabla13[#All],9,0),"C")</f>
        <v>B</v>
      </c>
      <c r="I981" s="11">
        <f t="shared" ca="1" si="128"/>
        <v>462</v>
      </c>
      <c r="J981" s="11">
        <f t="shared" ca="1" si="128"/>
        <v>532</v>
      </c>
      <c r="K981" s="11">
        <f t="shared" ca="1" si="128"/>
        <v>950</v>
      </c>
      <c r="L981" s="11">
        <f t="shared" ca="1" si="128"/>
        <v>279</v>
      </c>
      <c r="M981" s="11">
        <f t="shared" ca="1" si="128"/>
        <v>154</v>
      </c>
      <c r="N981" s="11">
        <f t="shared" ca="1" si="128"/>
        <v>500</v>
      </c>
      <c r="O981" s="11">
        <f t="shared" ca="1" si="128"/>
        <v>502</v>
      </c>
      <c r="P981" s="11">
        <f t="shared" ca="1" si="128"/>
        <v>-95</v>
      </c>
      <c r="Q981" s="11">
        <f t="shared" ca="1" si="128"/>
        <v>702</v>
      </c>
      <c r="R981" s="11">
        <f t="shared" ca="1" si="128"/>
        <v>32</v>
      </c>
      <c r="S981" s="11">
        <f t="shared" ca="1" si="128"/>
        <v>22</v>
      </c>
      <c r="T981" s="11">
        <f t="shared" ca="1" si="128"/>
        <v>0</v>
      </c>
      <c r="U981" s="11">
        <f ca="1">IF($B$9=1,AVERAGE(Tabla1[[#This Row],[OCT]:[DIC]]),IF($B$9=2,AVERAGE(Tabla1[[#This Row],[JUL]:[DIC]]),AVERAGE(Tabla1[[#This Row],[ENE]:[DIC]])))</f>
        <v>18</v>
      </c>
      <c r="V981" s="11">
        <f ca="1">+Tabla1[[#This Row],[PROMEDIO VENTA (UNDS)]]/30</f>
        <v>0.6</v>
      </c>
      <c r="W981" s="11">
        <f ca="1">+Tabla1[[#This Row],[VENTA POR DÍA]]*Tabla1[[#This Row],[LEAD TIME (Días)]]</f>
        <v>15.6</v>
      </c>
      <c r="X981" s="11" t="str">
        <f>IF(Tabla1[[#This Row],[ABC]]="C","A PEDIDO","STOCK")</f>
        <v>STOCK</v>
      </c>
      <c r="Y981" s="11">
        <f ca="1">IF(Tabla1[[#This Row],[ABC]]="C",0,ROUNDUP(VLOOKUP(Tabla1[[#This Row],[ABC]],$F$11:$J$12,MATCH(Y$15,$F$10:$J$10,0),0)*Tabla1[[#This Row],[VENTA POR DÍA]],0))</f>
        <v>6</v>
      </c>
      <c r="Z981" s="11">
        <f ca="1">IF(Tabla1[[#This Row],[ABC]]="C",0,ROUNDUP(VLOOKUP(Tabla1[[#This Row],[ABC]],$F$11:$J$12,MATCH(Z$15,$F$10:$J$10,0),0)*Tabla1[[#This Row],[VENTA POR DÍA]],0))</f>
        <v>14</v>
      </c>
    </row>
    <row r="982" spans="2:26" x14ac:dyDescent="0.2">
      <c r="B982" s="2">
        <v>348167</v>
      </c>
      <c r="C982" s="2" t="s">
        <v>280</v>
      </c>
      <c r="D982" s="2" t="s">
        <v>19</v>
      </c>
      <c r="E982" s="3" t="s">
        <v>6</v>
      </c>
      <c r="F982" s="16">
        <f t="shared" ca="1" si="126"/>
        <v>43</v>
      </c>
      <c r="G982" s="17">
        <f t="shared" ca="1" si="127"/>
        <v>26</v>
      </c>
      <c r="H982" s="36" t="str">
        <f>IFERROR(VLOOKUP(Tabla1[[#This Row],[COD PRODUCTO]],Tabla13[#All],9,0),"C")</f>
        <v>C</v>
      </c>
      <c r="I982" s="11">
        <f t="shared" ca="1" si="128"/>
        <v>796</v>
      </c>
      <c r="J982" s="11">
        <f t="shared" ca="1" si="128"/>
        <v>388</v>
      </c>
      <c r="K982" s="11">
        <f t="shared" ca="1" si="128"/>
        <v>424</v>
      </c>
      <c r="L982" s="11">
        <f t="shared" ca="1" si="128"/>
        <v>762</v>
      </c>
      <c r="M982" s="11">
        <f t="shared" ca="1" si="128"/>
        <v>772</v>
      </c>
      <c r="N982" s="11">
        <f t="shared" ca="1" si="128"/>
        <v>640</v>
      </c>
      <c r="O982" s="11">
        <f t="shared" ca="1" si="128"/>
        <v>-62</v>
      </c>
      <c r="P982" s="11">
        <f t="shared" ca="1" si="128"/>
        <v>-24</v>
      </c>
      <c r="Q982" s="11">
        <f t="shared" ca="1" si="128"/>
        <v>859</v>
      </c>
      <c r="R982" s="11">
        <f t="shared" ca="1" si="128"/>
        <v>462</v>
      </c>
      <c r="S982" s="11">
        <f t="shared" ca="1" si="128"/>
        <v>342</v>
      </c>
      <c r="T982" s="11">
        <f t="shared" ca="1" si="128"/>
        <v>-81</v>
      </c>
      <c r="U982" s="11">
        <f ca="1">IF($B$9=1,AVERAGE(Tabla1[[#This Row],[OCT]:[DIC]]),IF($B$9=2,AVERAGE(Tabla1[[#This Row],[JUL]:[DIC]]),AVERAGE(Tabla1[[#This Row],[ENE]:[DIC]])))</f>
        <v>241</v>
      </c>
      <c r="V982" s="11">
        <f ca="1">+Tabla1[[#This Row],[PROMEDIO VENTA (UNDS)]]/30</f>
        <v>8.0333333333333332</v>
      </c>
      <c r="W982" s="11">
        <f ca="1">+Tabla1[[#This Row],[VENTA POR DÍA]]*Tabla1[[#This Row],[LEAD TIME (Días)]]</f>
        <v>208.86666666666667</v>
      </c>
      <c r="X982" s="11" t="str">
        <f>IF(Tabla1[[#This Row],[ABC]]="C","A PEDIDO","STOCK")</f>
        <v>A PEDIDO</v>
      </c>
      <c r="Y982" s="11">
        <f>IF(Tabla1[[#This Row],[ABC]]="C",0,ROUNDUP(VLOOKUP(Tabla1[[#This Row],[ABC]],$F$11:$J$12,MATCH(Y$15,$F$10:$J$10,0),0)*Tabla1[[#This Row],[VENTA POR DÍA]],0))</f>
        <v>0</v>
      </c>
      <c r="Z982" s="11">
        <f>IF(Tabla1[[#This Row],[ABC]]="C",0,ROUNDUP(VLOOKUP(Tabla1[[#This Row],[ABC]],$F$11:$J$12,MATCH(Z$15,$F$10:$J$10,0),0)*Tabla1[[#This Row],[VENTA POR DÍA]],0))</f>
        <v>0</v>
      </c>
    </row>
    <row r="983" spans="2:26" x14ac:dyDescent="0.2">
      <c r="B983" s="2">
        <v>348170</v>
      </c>
      <c r="C983" s="2" t="s">
        <v>281</v>
      </c>
      <c r="D983" s="2" t="s">
        <v>19</v>
      </c>
      <c r="E983" s="3" t="s">
        <v>6</v>
      </c>
      <c r="F983" s="16">
        <f t="shared" ca="1" si="126"/>
        <v>37</v>
      </c>
      <c r="G983" s="17">
        <f t="shared" ca="1" si="127"/>
        <v>9</v>
      </c>
      <c r="H983" s="36" t="str">
        <f>IFERROR(VLOOKUP(Tabla1[[#This Row],[COD PRODUCTO]],Tabla13[#All],9,0),"C")</f>
        <v>C</v>
      </c>
      <c r="I983" s="11">
        <f t="shared" ca="1" si="128"/>
        <v>332</v>
      </c>
      <c r="J983" s="11">
        <f t="shared" ca="1" si="128"/>
        <v>226</v>
      </c>
      <c r="K983" s="11">
        <f t="shared" ca="1" si="128"/>
        <v>-73</v>
      </c>
      <c r="L983" s="11">
        <f t="shared" ca="1" si="128"/>
        <v>-14</v>
      </c>
      <c r="M983" s="11">
        <f t="shared" ca="1" si="128"/>
        <v>907</v>
      </c>
      <c r="N983" s="11">
        <f t="shared" ca="1" si="128"/>
        <v>956</v>
      </c>
      <c r="O983" s="11">
        <f t="shared" ca="1" si="128"/>
        <v>-28</v>
      </c>
      <c r="P983" s="11">
        <f t="shared" ca="1" si="128"/>
        <v>-13</v>
      </c>
      <c r="Q983" s="11">
        <f t="shared" ca="1" si="128"/>
        <v>248</v>
      </c>
      <c r="R983" s="11">
        <f t="shared" ca="1" si="128"/>
        <v>344</v>
      </c>
      <c r="S983" s="11">
        <f t="shared" ca="1" si="128"/>
        <v>716</v>
      </c>
      <c r="T983" s="11">
        <f t="shared" ca="1" si="128"/>
        <v>169</v>
      </c>
      <c r="U983" s="11">
        <f ca="1">IF($B$9=1,AVERAGE(Tabla1[[#This Row],[OCT]:[DIC]]),IF($B$9=2,AVERAGE(Tabla1[[#This Row],[JUL]:[DIC]]),AVERAGE(Tabla1[[#This Row],[ENE]:[DIC]])))</f>
        <v>409.66666666666669</v>
      </c>
      <c r="V983" s="11">
        <f ca="1">+Tabla1[[#This Row],[PROMEDIO VENTA (UNDS)]]/30</f>
        <v>13.655555555555557</v>
      </c>
      <c r="W983" s="11">
        <f ca="1">+Tabla1[[#This Row],[VENTA POR DÍA]]*Tabla1[[#This Row],[LEAD TIME (Días)]]</f>
        <v>122.9</v>
      </c>
      <c r="X983" s="11" t="str">
        <f>IF(Tabla1[[#This Row],[ABC]]="C","A PEDIDO","STOCK")</f>
        <v>A PEDIDO</v>
      </c>
      <c r="Y983" s="11">
        <f>IF(Tabla1[[#This Row],[ABC]]="C",0,ROUNDUP(VLOOKUP(Tabla1[[#This Row],[ABC]],$F$11:$J$12,MATCH(Y$15,$F$10:$J$10,0),0)*Tabla1[[#This Row],[VENTA POR DÍA]],0))</f>
        <v>0</v>
      </c>
      <c r="Z983" s="11">
        <f>IF(Tabla1[[#This Row],[ABC]]="C",0,ROUNDUP(VLOOKUP(Tabla1[[#This Row],[ABC]],$F$11:$J$12,MATCH(Z$15,$F$10:$J$10,0),0)*Tabla1[[#This Row],[VENTA POR DÍA]],0))</f>
        <v>0</v>
      </c>
    </row>
    <row r="984" spans="2:26" x14ac:dyDescent="0.2">
      <c r="B984" s="2">
        <v>348599</v>
      </c>
      <c r="C984" s="2" t="s">
        <v>295</v>
      </c>
      <c r="D984" s="2" t="s">
        <v>19</v>
      </c>
      <c r="E984" s="3" t="s">
        <v>6</v>
      </c>
      <c r="F984" s="16">
        <f t="shared" ca="1" si="126"/>
        <v>30</v>
      </c>
      <c r="G984" s="17">
        <f t="shared" ca="1" si="127"/>
        <v>8</v>
      </c>
      <c r="H984" s="36" t="str">
        <f>IFERROR(VLOOKUP(Tabla1[[#This Row],[COD PRODUCTO]],Tabla13[#All],9,0),"C")</f>
        <v>A</v>
      </c>
      <c r="I984" s="11">
        <f t="shared" ca="1" si="128"/>
        <v>953</v>
      </c>
      <c r="J984" s="11">
        <f t="shared" ca="1" si="128"/>
        <v>599</v>
      </c>
      <c r="K984" s="11">
        <f t="shared" ca="1" si="128"/>
        <v>156</v>
      </c>
      <c r="L984" s="11">
        <f t="shared" ca="1" si="128"/>
        <v>375</v>
      </c>
      <c r="M984" s="11">
        <f t="shared" ca="1" si="128"/>
        <v>990</v>
      </c>
      <c r="N984" s="11">
        <f t="shared" ca="1" si="128"/>
        <v>-50</v>
      </c>
      <c r="O984" s="11">
        <f t="shared" ca="1" si="128"/>
        <v>-55</v>
      </c>
      <c r="P984" s="11">
        <f t="shared" ca="1" si="128"/>
        <v>120</v>
      </c>
      <c r="Q984" s="11">
        <f t="shared" ca="1" si="128"/>
        <v>449</v>
      </c>
      <c r="R984" s="11">
        <f t="shared" ca="1" si="128"/>
        <v>846</v>
      </c>
      <c r="S984" s="11">
        <f t="shared" ca="1" si="128"/>
        <v>445</v>
      </c>
      <c r="T984" s="11">
        <f t="shared" ca="1" si="128"/>
        <v>-77</v>
      </c>
      <c r="U984" s="11">
        <f ca="1">IF($B$9=1,AVERAGE(Tabla1[[#This Row],[OCT]:[DIC]]),IF($B$9=2,AVERAGE(Tabla1[[#This Row],[JUL]:[DIC]]),AVERAGE(Tabla1[[#This Row],[ENE]:[DIC]])))</f>
        <v>404.66666666666669</v>
      </c>
      <c r="V984" s="11">
        <f ca="1">+Tabla1[[#This Row],[PROMEDIO VENTA (UNDS)]]/30</f>
        <v>13.488888888888889</v>
      </c>
      <c r="W984" s="11">
        <f ca="1">+Tabla1[[#This Row],[VENTA POR DÍA]]*Tabla1[[#This Row],[LEAD TIME (Días)]]</f>
        <v>107.91111111111111</v>
      </c>
      <c r="X984" s="11" t="str">
        <f>IF(Tabla1[[#This Row],[ABC]]="C","A PEDIDO","STOCK")</f>
        <v>STOCK</v>
      </c>
      <c r="Y984" s="11">
        <f ca="1">IF(Tabla1[[#This Row],[ABC]]="C",0,ROUNDUP(VLOOKUP(Tabla1[[#This Row],[ABC]],$F$11:$J$12,MATCH(Y$15,$F$10:$J$10,0),0)*Tabla1[[#This Row],[VENTA POR DÍA]],0))</f>
        <v>41</v>
      </c>
      <c r="Z984" s="11">
        <f ca="1">IF(Tabla1[[#This Row],[ABC]]="C",0,ROUNDUP(VLOOKUP(Tabla1[[#This Row],[ABC]],$F$11:$J$12,MATCH(Z$15,$F$10:$J$10,0),0)*Tabla1[[#This Row],[VENTA POR DÍA]],0))</f>
        <v>394</v>
      </c>
    </row>
    <row r="985" spans="2:26" x14ac:dyDescent="0.2">
      <c r="B985" s="2">
        <v>348593</v>
      </c>
      <c r="C985" s="2" t="s">
        <v>310</v>
      </c>
      <c r="D985" s="2" t="s">
        <v>19</v>
      </c>
      <c r="E985" s="3" t="s">
        <v>6</v>
      </c>
      <c r="F985" s="16">
        <f t="shared" ca="1" si="126"/>
        <v>28</v>
      </c>
      <c r="G985" s="17">
        <f t="shared" ca="1" si="127"/>
        <v>17</v>
      </c>
      <c r="H985" s="36" t="str">
        <f>IFERROR(VLOOKUP(Tabla1[[#This Row],[COD PRODUCTO]],Tabla13[#All],9,0),"C")</f>
        <v>C</v>
      </c>
      <c r="I985" s="11">
        <f t="shared" ca="1" si="128"/>
        <v>365</v>
      </c>
      <c r="J985" s="11">
        <f t="shared" ca="1" si="128"/>
        <v>289</v>
      </c>
      <c r="K985" s="11">
        <f t="shared" ca="1" si="128"/>
        <v>848</v>
      </c>
      <c r="L985" s="11">
        <f t="shared" ca="1" si="128"/>
        <v>578</v>
      </c>
      <c r="M985" s="11">
        <f t="shared" ca="1" si="128"/>
        <v>452</v>
      </c>
      <c r="N985" s="11">
        <f t="shared" ca="1" si="128"/>
        <v>104</v>
      </c>
      <c r="O985" s="11">
        <f t="shared" ca="1" si="128"/>
        <v>53</v>
      </c>
      <c r="P985" s="11">
        <f t="shared" ca="1" si="128"/>
        <v>486</v>
      </c>
      <c r="Q985" s="11">
        <f t="shared" ca="1" si="128"/>
        <v>450</v>
      </c>
      <c r="R985" s="11">
        <f t="shared" ca="1" si="128"/>
        <v>949</v>
      </c>
      <c r="S985" s="11">
        <f t="shared" ca="1" si="128"/>
        <v>531</v>
      </c>
      <c r="T985" s="11">
        <f t="shared" ca="1" si="128"/>
        <v>245</v>
      </c>
      <c r="U985" s="11">
        <f ca="1">IF($B$9=1,AVERAGE(Tabla1[[#This Row],[OCT]:[DIC]]),IF($B$9=2,AVERAGE(Tabla1[[#This Row],[JUL]:[DIC]]),AVERAGE(Tabla1[[#This Row],[ENE]:[DIC]])))</f>
        <v>575</v>
      </c>
      <c r="V985" s="11">
        <f ca="1">+Tabla1[[#This Row],[PROMEDIO VENTA (UNDS)]]/30</f>
        <v>19.166666666666668</v>
      </c>
      <c r="W985" s="11">
        <f ca="1">+Tabla1[[#This Row],[VENTA POR DÍA]]*Tabla1[[#This Row],[LEAD TIME (Días)]]</f>
        <v>325.83333333333337</v>
      </c>
      <c r="X985" s="11" t="str">
        <f>IF(Tabla1[[#This Row],[ABC]]="C","A PEDIDO","STOCK")</f>
        <v>A PEDIDO</v>
      </c>
      <c r="Y985" s="11">
        <f>IF(Tabla1[[#This Row],[ABC]]="C",0,ROUNDUP(VLOOKUP(Tabla1[[#This Row],[ABC]],$F$11:$J$12,MATCH(Y$15,$F$10:$J$10,0),0)*Tabla1[[#This Row],[VENTA POR DÍA]],0))</f>
        <v>0</v>
      </c>
      <c r="Z985" s="11">
        <f>IF(Tabla1[[#This Row],[ABC]]="C",0,ROUNDUP(VLOOKUP(Tabla1[[#This Row],[ABC]],$F$11:$J$12,MATCH(Z$15,$F$10:$J$10,0),0)*Tabla1[[#This Row],[VENTA POR DÍA]],0))</f>
        <v>0</v>
      </c>
    </row>
    <row r="986" spans="2:26" x14ac:dyDescent="0.2">
      <c r="B986" s="2">
        <v>348551</v>
      </c>
      <c r="C986" s="2" t="s">
        <v>296</v>
      </c>
      <c r="D986" s="2" t="s">
        <v>19</v>
      </c>
      <c r="E986" s="3" t="s">
        <v>6</v>
      </c>
      <c r="F986" s="16">
        <f t="shared" ca="1" si="126"/>
        <v>25</v>
      </c>
      <c r="G986" s="17">
        <f t="shared" ca="1" si="127"/>
        <v>25</v>
      </c>
      <c r="H986" s="36" t="str">
        <f>IFERROR(VLOOKUP(Tabla1[[#This Row],[COD PRODUCTO]],Tabla13[#All],9,0),"C")</f>
        <v>B</v>
      </c>
      <c r="I986" s="11">
        <f t="shared" ref="I986:T995" ca="1" si="129">RANDBETWEEN(-100,1000)</f>
        <v>521</v>
      </c>
      <c r="J986" s="11">
        <f t="shared" ca="1" si="129"/>
        <v>876</v>
      </c>
      <c r="K986" s="11">
        <f t="shared" ca="1" si="129"/>
        <v>964</v>
      </c>
      <c r="L986" s="11">
        <f t="shared" ca="1" si="129"/>
        <v>337</v>
      </c>
      <c r="M986" s="11">
        <f t="shared" ca="1" si="129"/>
        <v>909</v>
      </c>
      <c r="N986" s="11">
        <f t="shared" ca="1" si="129"/>
        <v>391</v>
      </c>
      <c r="O986" s="11">
        <f t="shared" ca="1" si="129"/>
        <v>230</v>
      </c>
      <c r="P986" s="11">
        <f t="shared" ca="1" si="129"/>
        <v>855</v>
      </c>
      <c r="Q986" s="11">
        <f t="shared" ca="1" si="129"/>
        <v>802</v>
      </c>
      <c r="R986" s="11">
        <f t="shared" ca="1" si="129"/>
        <v>-12</v>
      </c>
      <c r="S986" s="11">
        <f t="shared" ca="1" si="129"/>
        <v>606</v>
      </c>
      <c r="T986" s="11">
        <f t="shared" ca="1" si="129"/>
        <v>161</v>
      </c>
      <c r="U986" s="11">
        <f ca="1">IF($B$9=1,AVERAGE(Tabla1[[#This Row],[OCT]:[DIC]]),IF($B$9=2,AVERAGE(Tabla1[[#This Row],[JUL]:[DIC]]),AVERAGE(Tabla1[[#This Row],[ENE]:[DIC]])))</f>
        <v>251.66666666666666</v>
      </c>
      <c r="V986" s="11">
        <f ca="1">+Tabla1[[#This Row],[PROMEDIO VENTA (UNDS)]]/30</f>
        <v>8.3888888888888893</v>
      </c>
      <c r="W986" s="11">
        <f ca="1">+Tabla1[[#This Row],[VENTA POR DÍA]]*Tabla1[[#This Row],[LEAD TIME (Días)]]</f>
        <v>209.72222222222223</v>
      </c>
      <c r="X986" s="11" t="str">
        <f>IF(Tabla1[[#This Row],[ABC]]="C","A PEDIDO","STOCK")</f>
        <v>STOCK</v>
      </c>
      <c r="Y986" s="11">
        <f ca="1">IF(Tabla1[[#This Row],[ABC]]="C",0,ROUNDUP(VLOOKUP(Tabla1[[#This Row],[ABC]],$F$11:$J$12,MATCH(Y$15,$F$10:$J$10,0),0)*Tabla1[[#This Row],[VENTA POR DÍA]],0))</f>
        <v>79</v>
      </c>
      <c r="Z986" s="11">
        <f ca="1">IF(Tabla1[[#This Row],[ABC]]="C",0,ROUNDUP(VLOOKUP(Tabla1[[#This Row],[ABC]],$F$11:$J$12,MATCH(Z$15,$F$10:$J$10,0),0)*Tabla1[[#This Row],[VENTA POR DÍA]],0))</f>
        <v>192</v>
      </c>
    </row>
    <row r="987" spans="2:26" x14ac:dyDescent="0.2">
      <c r="B987" s="2">
        <v>348552</v>
      </c>
      <c r="C987" s="2" t="s">
        <v>353</v>
      </c>
      <c r="D987" s="2" t="s">
        <v>19</v>
      </c>
      <c r="E987" s="3" t="s">
        <v>6</v>
      </c>
      <c r="F987" s="16">
        <f t="shared" ca="1" si="126"/>
        <v>7</v>
      </c>
      <c r="G987" s="17">
        <f t="shared" ca="1" si="127"/>
        <v>7</v>
      </c>
      <c r="H987" s="36" t="str">
        <f>IFERROR(VLOOKUP(Tabla1[[#This Row],[COD PRODUCTO]],Tabla13[#All],9,0),"C")</f>
        <v>C</v>
      </c>
      <c r="I987" s="11">
        <f t="shared" ca="1" si="129"/>
        <v>725</v>
      </c>
      <c r="J987" s="11">
        <f t="shared" ca="1" si="129"/>
        <v>49</v>
      </c>
      <c r="K987" s="11">
        <f t="shared" ca="1" si="129"/>
        <v>235</v>
      </c>
      <c r="L987" s="11">
        <f t="shared" ca="1" si="129"/>
        <v>13</v>
      </c>
      <c r="M987" s="11">
        <f t="shared" ca="1" si="129"/>
        <v>747</v>
      </c>
      <c r="N987" s="11">
        <f t="shared" ca="1" si="129"/>
        <v>957</v>
      </c>
      <c r="O987" s="11">
        <f t="shared" ca="1" si="129"/>
        <v>272</v>
      </c>
      <c r="P987" s="11">
        <f t="shared" ca="1" si="129"/>
        <v>720</v>
      </c>
      <c r="Q987" s="11">
        <f t="shared" ca="1" si="129"/>
        <v>166</v>
      </c>
      <c r="R987" s="11">
        <f t="shared" ca="1" si="129"/>
        <v>87</v>
      </c>
      <c r="S987" s="11">
        <f t="shared" ca="1" si="129"/>
        <v>885</v>
      </c>
      <c r="T987" s="11">
        <f t="shared" ca="1" si="129"/>
        <v>626</v>
      </c>
      <c r="U987" s="11">
        <f ca="1">IF($B$9=1,AVERAGE(Tabla1[[#This Row],[OCT]:[DIC]]),IF($B$9=2,AVERAGE(Tabla1[[#This Row],[JUL]:[DIC]]),AVERAGE(Tabla1[[#This Row],[ENE]:[DIC]])))</f>
        <v>532.66666666666663</v>
      </c>
      <c r="V987" s="11">
        <f ca="1">+Tabla1[[#This Row],[PROMEDIO VENTA (UNDS)]]/30</f>
        <v>17.755555555555553</v>
      </c>
      <c r="W987" s="11">
        <f ca="1">+Tabla1[[#This Row],[VENTA POR DÍA]]*Tabla1[[#This Row],[LEAD TIME (Días)]]</f>
        <v>124.28888888888886</v>
      </c>
      <c r="X987" s="11" t="str">
        <f>IF(Tabla1[[#This Row],[ABC]]="C","A PEDIDO","STOCK")</f>
        <v>A PEDIDO</v>
      </c>
      <c r="Y987" s="11">
        <f>IF(Tabla1[[#This Row],[ABC]]="C",0,ROUNDUP(VLOOKUP(Tabla1[[#This Row],[ABC]],$F$11:$J$12,MATCH(Y$15,$F$10:$J$10,0),0)*Tabla1[[#This Row],[VENTA POR DÍA]],0))</f>
        <v>0</v>
      </c>
      <c r="Z987" s="11">
        <f>IF(Tabla1[[#This Row],[ABC]]="C",0,ROUNDUP(VLOOKUP(Tabla1[[#This Row],[ABC]],$F$11:$J$12,MATCH(Z$15,$F$10:$J$10,0),0)*Tabla1[[#This Row],[VENTA POR DÍA]],0))</f>
        <v>0</v>
      </c>
    </row>
    <row r="988" spans="2:26" x14ac:dyDescent="0.2">
      <c r="B988" s="2">
        <v>348555</v>
      </c>
      <c r="C988" s="2" t="s">
        <v>354</v>
      </c>
      <c r="D988" s="2" t="s">
        <v>19</v>
      </c>
      <c r="E988" s="3" t="s">
        <v>6</v>
      </c>
      <c r="F988" s="16">
        <f t="shared" ca="1" si="126"/>
        <v>32</v>
      </c>
      <c r="G988" s="17">
        <f t="shared" ca="1" si="127"/>
        <v>30</v>
      </c>
      <c r="H988" s="36" t="str">
        <f>IFERROR(VLOOKUP(Tabla1[[#This Row],[COD PRODUCTO]],Tabla13[#All],9,0),"C")</f>
        <v>A</v>
      </c>
      <c r="I988" s="11">
        <f t="shared" ca="1" si="129"/>
        <v>832</v>
      </c>
      <c r="J988" s="11">
        <f t="shared" ca="1" si="129"/>
        <v>385</v>
      </c>
      <c r="K988" s="11">
        <f t="shared" ca="1" si="129"/>
        <v>-71</v>
      </c>
      <c r="L988" s="11">
        <f t="shared" ca="1" si="129"/>
        <v>98</v>
      </c>
      <c r="M988" s="11">
        <f t="shared" ca="1" si="129"/>
        <v>579</v>
      </c>
      <c r="N988" s="11">
        <f t="shared" ca="1" si="129"/>
        <v>563</v>
      </c>
      <c r="O988" s="11">
        <f t="shared" ca="1" si="129"/>
        <v>88</v>
      </c>
      <c r="P988" s="11">
        <f t="shared" ca="1" si="129"/>
        <v>486</v>
      </c>
      <c r="Q988" s="11">
        <f t="shared" ca="1" si="129"/>
        <v>185</v>
      </c>
      <c r="R988" s="11">
        <f t="shared" ca="1" si="129"/>
        <v>67</v>
      </c>
      <c r="S988" s="11">
        <f t="shared" ca="1" si="129"/>
        <v>738</v>
      </c>
      <c r="T988" s="11">
        <f t="shared" ca="1" si="129"/>
        <v>710</v>
      </c>
      <c r="U988" s="11">
        <f ca="1">IF($B$9=1,AVERAGE(Tabla1[[#This Row],[OCT]:[DIC]]),IF($B$9=2,AVERAGE(Tabla1[[#This Row],[JUL]:[DIC]]),AVERAGE(Tabla1[[#This Row],[ENE]:[DIC]])))</f>
        <v>505</v>
      </c>
      <c r="V988" s="11">
        <f ca="1">+Tabla1[[#This Row],[PROMEDIO VENTA (UNDS)]]/30</f>
        <v>16.833333333333332</v>
      </c>
      <c r="W988" s="11">
        <f ca="1">+Tabla1[[#This Row],[VENTA POR DÍA]]*Tabla1[[#This Row],[LEAD TIME (Días)]]</f>
        <v>504.99999999999994</v>
      </c>
      <c r="X988" s="11" t="str">
        <f>IF(Tabla1[[#This Row],[ABC]]="C","A PEDIDO","STOCK")</f>
        <v>STOCK</v>
      </c>
      <c r="Y988" s="11">
        <f ca="1">IF(Tabla1[[#This Row],[ABC]]="C",0,ROUNDUP(VLOOKUP(Tabla1[[#This Row],[ABC]],$F$11:$J$12,MATCH(Y$15,$F$10:$J$10,0),0)*Tabla1[[#This Row],[VENTA POR DÍA]],0))</f>
        <v>51</v>
      </c>
      <c r="Z988" s="11">
        <f ca="1">IF(Tabla1[[#This Row],[ABC]]="C",0,ROUNDUP(VLOOKUP(Tabla1[[#This Row],[ABC]],$F$11:$J$12,MATCH(Z$15,$F$10:$J$10,0),0)*Tabla1[[#This Row],[VENTA POR DÍA]],0))</f>
        <v>492</v>
      </c>
    </row>
    <row r="989" spans="2:26" x14ac:dyDescent="0.2">
      <c r="B989" s="2">
        <v>347575</v>
      </c>
      <c r="C989" s="2" t="s">
        <v>368</v>
      </c>
      <c r="D989" s="2" t="s">
        <v>19</v>
      </c>
      <c r="E989" s="3" t="s">
        <v>6</v>
      </c>
      <c r="F989" s="16">
        <f t="shared" ca="1" si="126"/>
        <v>31</v>
      </c>
      <c r="G989" s="17">
        <f t="shared" ca="1" si="127"/>
        <v>26</v>
      </c>
      <c r="H989" s="36" t="str">
        <f>IFERROR(VLOOKUP(Tabla1[[#This Row],[COD PRODUCTO]],Tabla13[#All],9,0),"C")</f>
        <v>C</v>
      </c>
      <c r="I989" s="11">
        <f t="shared" ca="1" si="129"/>
        <v>543</v>
      </c>
      <c r="J989" s="11">
        <f t="shared" ca="1" si="129"/>
        <v>589</v>
      </c>
      <c r="K989" s="11">
        <f t="shared" ca="1" si="129"/>
        <v>947</v>
      </c>
      <c r="L989" s="11">
        <f t="shared" ca="1" si="129"/>
        <v>766</v>
      </c>
      <c r="M989" s="11">
        <f t="shared" ca="1" si="129"/>
        <v>-15</v>
      </c>
      <c r="N989" s="11">
        <f t="shared" ca="1" si="129"/>
        <v>585</v>
      </c>
      <c r="O989" s="11">
        <f t="shared" ca="1" si="129"/>
        <v>525</v>
      </c>
      <c r="P989" s="11">
        <f t="shared" ca="1" si="129"/>
        <v>32</v>
      </c>
      <c r="Q989" s="11">
        <f t="shared" ca="1" si="129"/>
        <v>315</v>
      </c>
      <c r="R989" s="11">
        <f t="shared" ca="1" si="129"/>
        <v>474</v>
      </c>
      <c r="S989" s="11">
        <f t="shared" ca="1" si="129"/>
        <v>583</v>
      </c>
      <c r="T989" s="11">
        <f t="shared" ca="1" si="129"/>
        <v>251</v>
      </c>
      <c r="U989" s="11">
        <f ca="1">IF($B$9=1,AVERAGE(Tabla1[[#This Row],[OCT]:[DIC]]),IF($B$9=2,AVERAGE(Tabla1[[#This Row],[JUL]:[DIC]]),AVERAGE(Tabla1[[#This Row],[ENE]:[DIC]])))</f>
        <v>436</v>
      </c>
      <c r="V989" s="11">
        <f ca="1">+Tabla1[[#This Row],[PROMEDIO VENTA (UNDS)]]/30</f>
        <v>14.533333333333333</v>
      </c>
      <c r="W989" s="11">
        <f ca="1">+Tabla1[[#This Row],[VENTA POR DÍA]]*Tabla1[[#This Row],[LEAD TIME (Días)]]</f>
        <v>377.86666666666667</v>
      </c>
      <c r="X989" s="11" t="str">
        <f>IF(Tabla1[[#This Row],[ABC]]="C","A PEDIDO","STOCK")</f>
        <v>A PEDIDO</v>
      </c>
      <c r="Y989" s="11">
        <f>IF(Tabla1[[#This Row],[ABC]]="C",0,ROUNDUP(VLOOKUP(Tabla1[[#This Row],[ABC]],$F$11:$J$12,MATCH(Y$15,$F$10:$J$10,0),0)*Tabla1[[#This Row],[VENTA POR DÍA]],0))</f>
        <v>0</v>
      </c>
      <c r="Z989" s="11">
        <f>IF(Tabla1[[#This Row],[ABC]]="C",0,ROUNDUP(VLOOKUP(Tabla1[[#This Row],[ABC]],$F$11:$J$12,MATCH(Z$15,$F$10:$J$10,0),0)*Tabla1[[#This Row],[VENTA POR DÍA]],0))</f>
        <v>0</v>
      </c>
    </row>
    <row r="990" spans="2:26" x14ac:dyDescent="0.2">
      <c r="B990" s="2">
        <v>348539</v>
      </c>
      <c r="C990" s="2" t="s">
        <v>368</v>
      </c>
      <c r="D990" s="2" t="s">
        <v>19</v>
      </c>
      <c r="E990" s="3" t="s">
        <v>6</v>
      </c>
      <c r="F990" s="16">
        <f t="shared" ca="1" si="126"/>
        <v>8</v>
      </c>
      <c r="G990" s="17">
        <f t="shared" ca="1" si="127"/>
        <v>5</v>
      </c>
      <c r="H990" s="36" t="str">
        <f>IFERROR(VLOOKUP(Tabla1[[#This Row],[COD PRODUCTO]],Tabla13[#All],9,0),"C")</f>
        <v>C</v>
      </c>
      <c r="I990" s="11">
        <f t="shared" ca="1" si="129"/>
        <v>195</v>
      </c>
      <c r="J990" s="11">
        <f t="shared" ca="1" si="129"/>
        <v>995</v>
      </c>
      <c r="K990" s="11">
        <f t="shared" ca="1" si="129"/>
        <v>424</v>
      </c>
      <c r="L990" s="11">
        <f t="shared" ca="1" si="129"/>
        <v>553</v>
      </c>
      <c r="M990" s="11">
        <f t="shared" ca="1" si="129"/>
        <v>295</v>
      </c>
      <c r="N990" s="11">
        <f t="shared" ca="1" si="129"/>
        <v>-56</v>
      </c>
      <c r="O990" s="11">
        <f t="shared" ca="1" si="129"/>
        <v>111</v>
      </c>
      <c r="P990" s="11">
        <f t="shared" ca="1" si="129"/>
        <v>-25</v>
      </c>
      <c r="Q990" s="11">
        <f t="shared" ca="1" si="129"/>
        <v>848</v>
      </c>
      <c r="R990" s="11">
        <f t="shared" ca="1" si="129"/>
        <v>251</v>
      </c>
      <c r="S990" s="11">
        <f t="shared" ca="1" si="129"/>
        <v>121</v>
      </c>
      <c r="T990" s="11">
        <f t="shared" ca="1" si="129"/>
        <v>113</v>
      </c>
      <c r="U990" s="11">
        <f ca="1">IF($B$9=1,AVERAGE(Tabla1[[#This Row],[OCT]:[DIC]]),IF($B$9=2,AVERAGE(Tabla1[[#This Row],[JUL]:[DIC]]),AVERAGE(Tabla1[[#This Row],[ENE]:[DIC]])))</f>
        <v>161.66666666666666</v>
      </c>
      <c r="V990" s="11">
        <f ca="1">+Tabla1[[#This Row],[PROMEDIO VENTA (UNDS)]]/30</f>
        <v>5.3888888888888884</v>
      </c>
      <c r="W990" s="11">
        <f ca="1">+Tabla1[[#This Row],[VENTA POR DÍA]]*Tabla1[[#This Row],[LEAD TIME (Días)]]</f>
        <v>26.944444444444443</v>
      </c>
      <c r="X990" s="11" t="str">
        <f>IF(Tabla1[[#This Row],[ABC]]="C","A PEDIDO","STOCK")</f>
        <v>A PEDIDO</v>
      </c>
      <c r="Y990" s="11">
        <f>IF(Tabla1[[#This Row],[ABC]]="C",0,ROUNDUP(VLOOKUP(Tabla1[[#This Row],[ABC]],$F$11:$J$12,MATCH(Y$15,$F$10:$J$10,0),0)*Tabla1[[#This Row],[VENTA POR DÍA]],0))</f>
        <v>0</v>
      </c>
      <c r="Z990" s="11">
        <f>IF(Tabla1[[#This Row],[ABC]]="C",0,ROUNDUP(VLOOKUP(Tabla1[[#This Row],[ABC]],$F$11:$J$12,MATCH(Z$15,$F$10:$J$10,0),0)*Tabla1[[#This Row],[VENTA POR DÍA]],0))</f>
        <v>0</v>
      </c>
    </row>
    <row r="991" spans="2:26" x14ac:dyDescent="0.2">
      <c r="B991" s="2">
        <v>348553</v>
      </c>
      <c r="C991" s="2" t="s">
        <v>372</v>
      </c>
      <c r="D991" s="2" t="s">
        <v>19</v>
      </c>
      <c r="E991" s="3" t="s">
        <v>6</v>
      </c>
      <c r="F991" s="16">
        <f t="shared" ca="1" si="126"/>
        <v>46</v>
      </c>
      <c r="G991" s="17">
        <f t="shared" ca="1" si="127"/>
        <v>6</v>
      </c>
      <c r="H991" s="36" t="str">
        <f>IFERROR(VLOOKUP(Tabla1[[#This Row],[COD PRODUCTO]],Tabla13[#All],9,0),"C")</f>
        <v>B</v>
      </c>
      <c r="I991" s="11">
        <f t="shared" ca="1" si="129"/>
        <v>174</v>
      </c>
      <c r="J991" s="11">
        <f t="shared" ca="1" si="129"/>
        <v>367</v>
      </c>
      <c r="K991" s="11">
        <f t="shared" ca="1" si="129"/>
        <v>686</v>
      </c>
      <c r="L991" s="11">
        <f t="shared" ca="1" si="129"/>
        <v>36</v>
      </c>
      <c r="M991" s="11">
        <f t="shared" ca="1" si="129"/>
        <v>301</v>
      </c>
      <c r="N991" s="11">
        <f t="shared" ca="1" si="129"/>
        <v>825</v>
      </c>
      <c r="O991" s="11">
        <f t="shared" ca="1" si="129"/>
        <v>903</v>
      </c>
      <c r="P991" s="11">
        <f t="shared" ca="1" si="129"/>
        <v>870</v>
      </c>
      <c r="Q991" s="11">
        <f t="shared" ca="1" si="129"/>
        <v>-93</v>
      </c>
      <c r="R991" s="11">
        <f t="shared" ca="1" si="129"/>
        <v>26</v>
      </c>
      <c r="S991" s="11">
        <f t="shared" ca="1" si="129"/>
        <v>305</v>
      </c>
      <c r="T991" s="11">
        <f t="shared" ca="1" si="129"/>
        <v>-76</v>
      </c>
      <c r="U991" s="11">
        <f ca="1">IF($B$9=1,AVERAGE(Tabla1[[#This Row],[OCT]:[DIC]]),IF($B$9=2,AVERAGE(Tabla1[[#This Row],[JUL]:[DIC]]),AVERAGE(Tabla1[[#This Row],[ENE]:[DIC]])))</f>
        <v>85</v>
      </c>
      <c r="V991" s="11">
        <f ca="1">+Tabla1[[#This Row],[PROMEDIO VENTA (UNDS)]]/30</f>
        <v>2.8333333333333335</v>
      </c>
      <c r="W991" s="11">
        <f ca="1">+Tabla1[[#This Row],[VENTA POR DÍA]]*Tabla1[[#This Row],[LEAD TIME (Días)]]</f>
        <v>17</v>
      </c>
      <c r="X991" s="11" t="str">
        <f>IF(Tabla1[[#This Row],[ABC]]="C","A PEDIDO","STOCK")</f>
        <v>STOCK</v>
      </c>
      <c r="Y991" s="11">
        <f ca="1">IF(Tabla1[[#This Row],[ABC]]="C",0,ROUNDUP(VLOOKUP(Tabla1[[#This Row],[ABC]],$F$11:$J$12,MATCH(Y$15,$F$10:$J$10,0),0)*Tabla1[[#This Row],[VENTA POR DÍA]],0))</f>
        <v>27</v>
      </c>
      <c r="Z991" s="11">
        <f ca="1">IF(Tabla1[[#This Row],[ABC]]="C",0,ROUNDUP(VLOOKUP(Tabla1[[#This Row],[ABC]],$F$11:$J$12,MATCH(Z$15,$F$10:$J$10,0),0)*Tabla1[[#This Row],[VENTA POR DÍA]],0))</f>
        <v>65</v>
      </c>
    </row>
    <row r="992" spans="2:26" x14ac:dyDescent="0.2">
      <c r="B992" s="2">
        <v>348600</v>
      </c>
      <c r="C992" s="2" t="s">
        <v>374</v>
      </c>
      <c r="D992" s="2" t="s">
        <v>19</v>
      </c>
      <c r="E992" s="3" t="s">
        <v>6</v>
      </c>
      <c r="F992" s="16">
        <f t="shared" ca="1" si="126"/>
        <v>42</v>
      </c>
      <c r="G992" s="17">
        <f t="shared" ca="1" si="127"/>
        <v>3</v>
      </c>
      <c r="H992" s="36" t="str">
        <f>IFERROR(VLOOKUP(Tabla1[[#This Row],[COD PRODUCTO]],Tabla13[#All],9,0),"C")</f>
        <v>A</v>
      </c>
      <c r="I992" s="11">
        <f t="shared" ca="1" si="129"/>
        <v>756</v>
      </c>
      <c r="J992" s="11">
        <f t="shared" ca="1" si="129"/>
        <v>877</v>
      </c>
      <c r="K992" s="11">
        <f t="shared" ca="1" si="129"/>
        <v>353</v>
      </c>
      <c r="L992" s="11">
        <f t="shared" ca="1" si="129"/>
        <v>17</v>
      </c>
      <c r="M992" s="11">
        <f t="shared" ca="1" si="129"/>
        <v>114</v>
      </c>
      <c r="N992" s="11">
        <f t="shared" ca="1" si="129"/>
        <v>458</v>
      </c>
      <c r="O992" s="11">
        <f t="shared" ca="1" si="129"/>
        <v>880</v>
      </c>
      <c r="P992" s="11">
        <f t="shared" ca="1" si="129"/>
        <v>-23</v>
      </c>
      <c r="Q992" s="11">
        <f t="shared" ca="1" si="129"/>
        <v>348</v>
      </c>
      <c r="R992" s="11">
        <f t="shared" ca="1" si="129"/>
        <v>259</v>
      </c>
      <c r="S992" s="11">
        <f t="shared" ca="1" si="129"/>
        <v>180</v>
      </c>
      <c r="T992" s="11">
        <f t="shared" ca="1" si="129"/>
        <v>329</v>
      </c>
      <c r="U992" s="11">
        <f ca="1">IF($B$9=1,AVERAGE(Tabla1[[#This Row],[OCT]:[DIC]]),IF($B$9=2,AVERAGE(Tabla1[[#This Row],[JUL]:[DIC]]),AVERAGE(Tabla1[[#This Row],[ENE]:[DIC]])))</f>
        <v>256</v>
      </c>
      <c r="V992" s="11">
        <f ca="1">+Tabla1[[#This Row],[PROMEDIO VENTA (UNDS)]]/30</f>
        <v>8.5333333333333332</v>
      </c>
      <c r="W992" s="11">
        <f ca="1">+Tabla1[[#This Row],[VENTA POR DÍA]]*Tabla1[[#This Row],[LEAD TIME (Días)]]</f>
        <v>25.6</v>
      </c>
      <c r="X992" s="11" t="str">
        <f>IF(Tabla1[[#This Row],[ABC]]="C","A PEDIDO","STOCK")</f>
        <v>STOCK</v>
      </c>
      <c r="Y992" s="11">
        <f ca="1">IF(Tabla1[[#This Row],[ABC]]="C",0,ROUNDUP(VLOOKUP(Tabla1[[#This Row],[ABC]],$F$11:$J$12,MATCH(Y$15,$F$10:$J$10,0),0)*Tabla1[[#This Row],[VENTA POR DÍA]],0))</f>
        <v>26</v>
      </c>
      <c r="Z992" s="11">
        <f ca="1">IF(Tabla1[[#This Row],[ABC]]="C",0,ROUNDUP(VLOOKUP(Tabla1[[#This Row],[ABC]],$F$11:$J$12,MATCH(Z$15,$F$10:$J$10,0),0)*Tabla1[[#This Row],[VENTA POR DÍA]],0))</f>
        <v>249</v>
      </c>
    </row>
    <row r="993" spans="2:26" x14ac:dyDescent="0.2">
      <c r="B993" s="2">
        <v>348604</v>
      </c>
      <c r="C993" s="2" t="s">
        <v>375</v>
      </c>
      <c r="D993" s="2" t="s">
        <v>19</v>
      </c>
      <c r="E993" s="3" t="s">
        <v>6</v>
      </c>
      <c r="F993" s="16">
        <f t="shared" ca="1" si="126"/>
        <v>32</v>
      </c>
      <c r="G993" s="17">
        <f t="shared" ca="1" si="127"/>
        <v>22</v>
      </c>
      <c r="H993" s="36" t="str">
        <f>IFERROR(VLOOKUP(Tabla1[[#This Row],[COD PRODUCTO]],Tabla13[#All],9,0),"C")</f>
        <v>B</v>
      </c>
      <c r="I993" s="11">
        <f t="shared" ca="1" si="129"/>
        <v>642</v>
      </c>
      <c r="J993" s="11">
        <f t="shared" ca="1" si="129"/>
        <v>759</v>
      </c>
      <c r="K993" s="11">
        <f t="shared" ca="1" si="129"/>
        <v>112</v>
      </c>
      <c r="L993" s="11">
        <f t="shared" ca="1" si="129"/>
        <v>308</v>
      </c>
      <c r="M993" s="11">
        <f t="shared" ca="1" si="129"/>
        <v>789</v>
      </c>
      <c r="N993" s="11">
        <f t="shared" ca="1" si="129"/>
        <v>937</v>
      </c>
      <c r="O993" s="11">
        <f t="shared" ca="1" si="129"/>
        <v>889</v>
      </c>
      <c r="P993" s="11">
        <f t="shared" ca="1" si="129"/>
        <v>594</v>
      </c>
      <c r="Q993" s="11">
        <f t="shared" ca="1" si="129"/>
        <v>989</v>
      </c>
      <c r="R993" s="11">
        <f t="shared" ca="1" si="129"/>
        <v>701</v>
      </c>
      <c r="S993" s="11">
        <f t="shared" ca="1" si="129"/>
        <v>342</v>
      </c>
      <c r="T993" s="11">
        <f t="shared" ca="1" si="129"/>
        <v>230</v>
      </c>
      <c r="U993" s="11">
        <f ca="1">IF($B$9=1,AVERAGE(Tabla1[[#This Row],[OCT]:[DIC]]),IF($B$9=2,AVERAGE(Tabla1[[#This Row],[JUL]:[DIC]]),AVERAGE(Tabla1[[#This Row],[ENE]:[DIC]])))</f>
        <v>424.33333333333331</v>
      </c>
      <c r="V993" s="11">
        <f ca="1">+Tabla1[[#This Row],[PROMEDIO VENTA (UNDS)]]/30</f>
        <v>14.144444444444444</v>
      </c>
      <c r="W993" s="11">
        <f ca="1">+Tabla1[[#This Row],[VENTA POR DÍA]]*Tabla1[[#This Row],[LEAD TIME (Días)]]</f>
        <v>311.17777777777775</v>
      </c>
      <c r="X993" s="11" t="str">
        <f>IF(Tabla1[[#This Row],[ABC]]="C","A PEDIDO","STOCK")</f>
        <v>STOCK</v>
      </c>
      <c r="Y993" s="11">
        <f ca="1">IF(Tabla1[[#This Row],[ABC]]="C",0,ROUNDUP(VLOOKUP(Tabla1[[#This Row],[ABC]],$F$11:$J$12,MATCH(Y$15,$F$10:$J$10,0),0)*Tabla1[[#This Row],[VENTA POR DÍA]],0))</f>
        <v>133</v>
      </c>
      <c r="Z993" s="11">
        <f ca="1">IF(Tabla1[[#This Row],[ABC]]="C",0,ROUNDUP(VLOOKUP(Tabla1[[#This Row],[ABC]],$F$11:$J$12,MATCH(Z$15,$F$10:$J$10,0),0)*Tabla1[[#This Row],[VENTA POR DÍA]],0))</f>
        <v>323</v>
      </c>
    </row>
    <row r="994" spans="2:26" x14ac:dyDescent="0.2">
      <c r="B994" s="2">
        <v>348628</v>
      </c>
      <c r="C994" s="2" t="s">
        <v>73</v>
      </c>
      <c r="D994" s="2" t="s">
        <v>19</v>
      </c>
      <c r="E994" s="3" t="s">
        <v>6</v>
      </c>
      <c r="F994" s="16">
        <f t="shared" ca="1" si="126"/>
        <v>46</v>
      </c>
      <c r="G994" s="17">
        <f t="shared" ca="1" si="127"/>
        <v>29</v>
      </c>
      <c r="H994" s="36" t="str">
        <f>IFERROR(VLOOKUP(Tabla1[[#This Row],[COD PRODUCTO]],Tabla13[#All],9,0),"C")</f>
        <v>B</v>
      </c>
      <c r="I994" s="11">
        <f t="shared" ca="1" si="129"/>
        <v>560</v>
      </c>
      <c r="J994" s="11">
        <f t="shared" ca="1" si="129"/>
        <v>431</v>
      </c>
      <c r="K994" s="11">
        <f t="shared" ca="1" si="129"/>
        <v>408</v>
      </c>
      <c r="L994" s="11">
        <f t="shared" ca="1" si="129"/>
        <v>779</v>
      </c>
      <c r="M994" s="11">
        <f t="shared" ca="1" si="129"/>
        <v>928</v>
      </c>
      <c r="N994" s="11">
        <f t="shared" ca="1" si="129"/>
        <v>716</v>
      </c>
      <c r="O994" s="11">
        <f t="shared" ca="1" si="129"/>
        <v>686</v>
      </c>
      <c r="P994" s="11">
        <f t="shared" ca="1" si="129"/>
        <v>25</v>
      </c>
      <c r="Q994" s="11">
        <f t="shared" ca="1" si="129"/>
        <v>127</v>
      </c>
      <c r="R994" s="11">
        <f t="shared" ca="1" si="129"/>
        <v>788</v>
      </c>
      <c r="S994" s="11">
        <f t="shared" ca="1" si="129"/>
        <v>308</v>
      </c>
      <c r="T994" s="11">
        <f t="shared" ca="1" si="129"/>
        <v>981</v>
      </c>
      <c r="U994" s="11">
        <f ca="1">IF($B$9=1,AVERAGE(Tabla1[[#This Row],[OCT]:[DIC]]),IF($B$9=2,AVERAGE(Tabla1[[#This Row],[JUL]:[DIC]]),AVERAGE(Tabla1[[#This Row],[ENE]:[DIC]])))</f>
        <v>692.33333333333337</v>
      </c>
      <c r="V994" s="11">
        <f ca="1">+Tabla1[[#This Row],[PROMEDIO VENTA (UNDS)]]/30</f>
        <v>23.077777777777779</v>
      </c>
      <c r="W994" s="11">
        <f ca="1">+Tabla1[[#This Row],[VENTA POR DÍA]]*Tabla1[[#This Row],[LEAD TIME (Días)]]</f>
        <v>669.25555555555559</v>
      </c>
      <c r="X994" s="11" t="str">
        <f>IF(Tabla1[[#This Row],[ABC]]="C","A PEDIDO","STOCK")</f>
        <v>STOCK</v>
      </c>
      <c r="Y994" s="11">
        <f ca="1">IF(Tabla1[[#This Row],[ABC]]="C",0,ROUNDUP(VLOOKUP(Tabla1[[#This Row],[ABC]],$F$11:$J$12,MATCH(Y$15,$F$10:$J$10,0),0)*Tabla1[[#This Row],[VENTA POR DÍA]],0))</f>
        <v>217</v>
      </c>
      <c r="Z994" s="11">
        <f ca="1">IF(Tabla1[[#This Row],[ABC]]="C",0,ROUNDUP(VLOOKUP(Tabla1[[#This Row],[ABC]],$F$11:$J$12,MATCH(Z$15,$F$10:$J$10,0),0)*Tabla1[[#This Row],[VENTA POR DÍA]],0))</f>
        <v>526</v>
      </c>
    </row>
    <row r="995" spans="2:26" x14ac:dyDescent="0.2">
      <c r="B995" s="2">
        <v>348169</v>
      </c>
      <c r="C995" s="2" t="s">
        <v>381</v>
      </c>
      <c r="D995" s="2" t="s">
        <v>19</v>
      </c>
      <c r="E995" s="3" t="s">
        <v>6</v>
      </c>
      <c r="F995" s="16">
        <f t="shared" ca="1" si="126"/>
        <v>11</v>
      </c>
      <c r="G995" s="17">
        <f t="shared" ca="1" si="127"/>
        <v>13</v>
      </c>
      <c r="H995" s="36" t="str">
        <f>IFERROR(VLOOKUP(Tabla1[[#This Row],[COD PRODUCTO]],Tabla13[#All],9,0),"C")</f>
        <v>C</v>
      </c>
      <c r="I995" s="11">
        <f t="shared" ca="1" si="129"/>
        <v>660</v>
      </c>
      <c r="J995" s="11">
        <f t="shared" ca="1" si="129"/>
        <v>815</v>
      </c>
      <c r="K995" s="11">
        <f t="shared" ca="1" si="129"/>
        <v>192</v>
      </c>
      <c r="L995" s="11">
        <f t="shared" ca="1" si="129"/>
        <v>538</v>
      </c>
      <c r="M995" s="11">
        <f t="shared" ca="1" si="129"/>
        <v>398</v>
      </c>
      <c r="N995" s="11">
        <f t="shared" ca="1" si="129"/>
        <v>958</v>
      </c>
      <c r="O995" s="11">
        <f t="shared" ca="1" si="129"/>
        <v>369</v>
      </c>
      <c r="P995" s="11">
        <f t="shared" ca="1" si="129"/>
        <v>788</v>
      </c>
      <c r="Q995" s="11">
        <f t="shared" ca="1" si="129"/>
        <v>-48</v>
      </c>
      <c r="R995" s="11">
        <f t="shared" ca="1" si="129"/>
        <v>706</v>
      </c>
      <c r="S995" s="11">
        <f t="shared" ca="1" si="129"/>
        <v>571</v>
      </c>
      <c r="T995" s="11">
        <f t="shared" ca="1" si="129"/>
        <v>207</v>
      </c>
      <c r="U995" s="11">
        <f ca="1">IF($B$9=1,AVERAGE(Tabla1[[#This Row],[OCT]:[DIC]]),IF($B$9=2,AVERAGE(Tabla1[[#This Row],[JUL]:[DIC]]),AVERAGE(Tabla1[[#This Row],[ENE]:[DIC]])))</f>
        <v>494.66666666666669</v>
      </c>
      <c r="V995" s="11">
        <f ca="1">+Tabla1[[#This Row],[PROMEDIO VENTA (UNDS)]]/30</f>
        <v>16.488888888888891</v>
      </c>
      <c r="W995" s="11">
        <f ca="1">+Tabla1[[#This Row],[VENTA POR DÍA]]*Tabla1[[#This Row],[LEAD TIME (Días)]]</f>
        <v>214.35555555555558</v>
      </c>
      <c r="X995" s="11" t="str">
        <f>IF(Tabla1[[#This Row],[ABC]]="C","A PEDIDO","STOCK")</f>
        <v>A PEDIDO</v>
      </c>
      <c r="Y995" s="11">
        <f>IF(Tabla1[[#This Row],[ABC]]="C",0,ROUNDUP(VLOOKUP(Tabla1[[#This Row],[ABC]],$F$11:$J$12,MATCH(Y$15,$F$10:$J$10,0),0)*Tabla1[[#This Row],[VENTA POR DÍA]],0))</f>
        <v>0</v>
      </c>
      <c r="Z995" s="11">
        <f>IF(Tabla1[[#This Row],[ABC]]="C",0,ROUNDUP(VLOOKUP(Tabla1[[#This Row],[ABC]],$F$11:$J$12,MATCH(Z$15,$F$10:$J$10,0),0)*Tabla1[[#This Row],[VENTA POR DÍA]],0))</f>
        <v>0</v>
      </c>
    </row>
    <row r="996" spans="2:26" x14ac:dyDescent="0.2">
      <c r="B996" s="2">
        <v>348596</v>
      </c>
      <c r="C996" s="2" t="s">
        <v>389</v>
      </c>
      <c r="D996" s="2" t="s">
        <v>19</v>
      </c>
      <c r="E996" s="3" t="s">
        <v>6</v>
      </c>
      <c r="F996" s="16">
        <f t="shared" ca="1" si="126"/>
        <v>12</v>
      </c>
      <c r="G996" s="17">
        <f t="shared" ca="1" si="127"/>
        <v>27</v>
      </c>
      <c r="H996" s="36" t="str">
        <f>IFERROR(VLOOKUP(Tabla1[[#This Row],[COD PRODUCTO]],Tabla13[#All],9,0),"C")</f>
        <v>B</v>
      </c>
      <c r="I996" s="11">
        <f t="shared" ref="I996:T1005" ca="1" si="130">RANDBETWEEN(-100,1000)</f>
        <v>661</v>
      </c>
      <c r="J996" s="11">
        <f t="shared" ca="1" si="130"/>
        <v>416</v>
      </c>
      <c r="K996" s="11">
        <f t="shared" ca="1" si="130"/>
        <v>982</v>
      </c>
      <c r="L996" s="11">
        <f t="shared" ca="1" si="130"/>
        <v>-90</v>
      </c>
      <c r="M996" s="11">
        <f t="shared" ca="1" si="130"/>
        <v>297</v>
      </c>
      <c r="N996" s="11">
        <f t="shared" ca="1" si="130"/>
        <v>570</v>
      </c>
      <c r="O996" s="11">
        <f t="shared" ca="1" si="130"/>
        <v>706</v>
      </c>
      <c r="P996" s="11">
        <f t="shared" ca="1" si="130"/>
        <v>244</v>
      </c>
      <c r="Q996" s="11">
        <f t="shared" ca="1" si="130"/>
        <v>831</v>
      </c>
      <c r="R996" s="11">
        <f t="shared" ca="1" si="130"/>
        <v>514</v>
      </c>
      <c r="S996" s="11">
        <f t="shared" ca="1" si="130"/>
        <v>414</v>
      </c>
      <c r="T996" s="11">
        <f t="shared" ca="1" si="130"/>
        <v>425</v>
      </c>
      <c r="U996" s="11">
        <f ca="1">IF($B$9=1,AVERAGE(Tabla1[[#This Row],[OCT]:[DIC]]),IF($B$9=2,AVERAGE(Tabla1[[#This Row],[JUL]:[DIC]]),AVERAGE(Tabla1[[#This Row],[ENE]:[DIC]])))</f>
        <v>451</v>
      </c>
      <c r="V996" s="11">
        <f ca="1">+Tabla1[[#This Row],[PROMEDIO VENTA (UNDS)]]/30</f>
        <v>15.033333333333333</v>
      </c>
      <c r="W996" s="11">
        <f ca="1">+Tabla1[[#This Row],[VENTA POR DÍA]]*Tabla1[[#This Row],[LEAD TIME (Días)]]</f>
        <v>405.9</v>
      </c>
      <c r="X996" s="11" t="str">
        <f>IF(Tabla1[[#This Row],[ABC]]="C","A PEDIDO","STOCK")</f>
        <v>STOCK</v>
      </c>
      <c r="Y996" s="11">
        <f ca="1">IF(Tabla1[[#This Row],[ABC]]="C",0,ROUNDUP(VLOOKUP(Tabla1[[#This Row],[ABC]],$F$11:$J$12,MATCH(Y$15,$F$10:$J$10,0),0)*Tabla1[[#This Row],[VENTA POR DÍA]],0))</f>
        <v>141</v>
      </c>
      <c r="Z996" s="11">
        <f ca="1">IF(Tabla1[[#This Row],[ABC]]="C",0,ROUNDUP(VLOOKUP(Tabla1[[#This Row],[ABC]],$F$11:$J$12,MATCH(Z$15,$F$10:$J$10,0),0)*Tabla1[[#This Row],[VENTA POR DÍA]],0))</f>
        <v>343</v>
      </c>
    </row>
    <row r="997" spans="2:26" x14ac:dyDescent="0.2">
      <c r="B997" s="2">
        <v>348603</v>
      </c>
      <c r="C997" s="2" t="s">
        <v>390</v>
      </c>
      <c r="D997" s="2" t="s">
        <v>19</v>
      </c>
      <c r="E997" s="3" t="s">
        <v>6</v>
      </c>
      <c r="F997" s="16">
        <f t="shared" ca="1" si="126"/>
        <v>49</v>
      </c>
      <c r="G997" s="17">
        <f t="shared" ca="1" si="127"/>
        <v>21</v>
      </c>
      <c r="H997" s="36" t="str">
        <f>IFERROR(VLOOKUP(Tabla1[[#This Row],[COD PRODUCTO]],Tabla13[#All],9,0),"C")</f>
        <v>C</v>
      </c>
      <c r="I997" s="11">
        <f t="shared" ca="1" si="130"/>
        <v>762</v>
      </c>
      <c r="J997" s="11">
        <f t="shared" ca="1" si="130"/>
        <v>140</v>
      </c>
      <c r="K997" s="11">
        <f t="shared" ca="1" si="130"/>
        <v>31</v>
      </c>
      <c r="L997" s="11">
        <f t="shared" ca="1" si="130"/>
        <v>80</v>
      </c>
      <c r="M997" s="11">
        <f t="shared" ca="1" si="130"/>
        <v>608</v>
      </c>
      <c r="N997" s="11">
        <f t="shared" ca="1" si="130"/>
        <v>684</v>
      </c>
      <c r="O997" s="11">
        <f t="shared" ca="1" si="130"/>
        <v>760</v>
      </c>
      <c r="P997" s="11">
        <f t="shared" ca="1" si="130"/>
        <v>756</v>
      </c>
      <c r="Q997" s="11">
        <f t="shared" ca="1" si="130"/>
        <v>286</v>
      </c>
      <c r="R997" s="11">
        <f t="shared" ca="1" si="130"/>
        <v>696</v>
      </c>
      <c r="S997" s="11">
        <f t="shared" ca="1" si="130"/>
        <v>40</v>
      </c>
      <c r="T997" s="11">
        <f t="shared" ca="1" si="130"/>
        <v>696</v>
      </c>
      <c r="U997" s="11">
        <f ca="1">IF($B$9=1,AVERAGE(Tabla1[[#This Row],[OCT]:[DIC]]),IF($B$9=2,AVERAGE(Tabla1[[#This Row],[JUL]:[DIC]]),AVERAGE(Tabla1[[#This Row],[ENE]:[DIC]])))</f>
        <v>477.33333333333331</v>
      </c>
      <c r="V997" s="11">
        <f ca="1">+Tabla1[[#This Row],[PROMEDIO VENTA (UNDS)]]/30</f>
        <v>15.91111111111111</v>
      </c>
      <c r="W997" s="11">
        <f ca="1">+Tabla1[[#This Row],[VENTA POR DÍA]]*Tabla1[[#This Row],[LEAD TIME (Días)]]</f>
        <v>334.13333333333333</v>
      </c>
      <c r="X997" s="11" t="str">
        <f>IF(Tabla1[[#This Row],[ABC]]="C","A PEDIDO","STOCK")</f>
        <v>A PEDIDO</v>
      </c>
      <c r="Y997" s="11">
        <f>IF(Tabla1[[#This Row],[ABC]]="C",0,ROUNDUP(VLOOKUP(Tabla1[[#This Row],[ABC]],$F$11:$J$12,MATCH(Y$15,$F$10:$J$10,0),0)*Tabla1[[#This Row],[VENTA POR DÍA]],0))</f>
        <v>0</v>
      </c>
      <c r="Z997" s="11">
        <f>IF(Tabla1[[#This Row],[ABC]]="C",0,ROUNDUP(VLOOKUP(Tabla1[[#This Row],[ABC]],$F$11:$J$12,MATCH(Z$15,$F$10:$J$10,0),0)*Tabla1[[#This Row],[VENTA POR DÍA]],0))</f>
        <v>0</v>
      </c>
    </row>
    <row r="998" spans="2:26" x14ac:dyDescent="0.2">
      <c r="B998" s="2">
        <v>348626</v>
      </c>
      <c r="C998" s="2" t="s">
        <v>391</v>
      </c>
      <c r="D998" s="2" t="s">
        <v>19</v>
      </c>
      <c r="E998" s="3" t="s">
        <v>6</v>
      </c>
      <c r="F998" s="16">
        <f t="shared" ca="1" si="126"/>
        <v>26</v>
      </c>
      <c r="G998" s="17">
        <f t="shared" ca="1" si="127"/>
        <v>28</v>
      </c>
      <c r="H998" s="36" t="str">
        <f>IFERROR(VLOOKUP(Tabla1[[#This Row],[COD PRODUCTO]],Tabla13[#All],9,0),"C")</f>
        <v>A</v>
      </c>
      <c r="I998" s="11">
        <f t="shared" ca="1" si="130"/>
        <v>822</v>
      </c>
      <c r="J998" s="11">
        <f t="shared" ca="1" si="130"/>
        <v>-26</v>
      </c>
      <c r="K998" s="11">
        <f t="shared" ca="1" si="130"/>
        <v>-53</v>
      </c>
      <c r="L998" s="11">
        <f t="shared" ca="1" si="130"/>
        <v>625</v>
      </c>
      <c r="M998" s="11">
        <f t="shared" ca="1" si="130"/>
        <v>754</v>
      </c>
      <c r="N998" s="11">
        <f t="shared" ca="1" si="130"/>
        <v>691</v>
      </c>
      <c r="O998" s="11">
        <f t="shared" ca="1" si="130"/>
        <v>821</v>
      </c>
      <c r="P998" s="11">
        <f t="shared" ca="1" si="130"/>
        <v>108</v>
      </c>
      <c r="Q998" s="11">
        <f t="shared" ca="1" si="130"/>
        <v>458</v>
      </c>
      <c r="R998" s="11">
        <f t="shared" ca="1" si="130"/>
        <v>887</v>
      </c>
      <c r="S998" s="11">
        <f t="shared" ca="1" si="130"/>
        <v>350</v>
      </c>
      <c r="T998" s="11">
        <f t="shared" ca="1" si="130"/>
        <v>771</v>
      </c>
      <c r="U998" s="11">
        <f ca="1">IF($B$9=1,AVERAGE(Tabla1[[#This Row],[OCT]:[DIC]]),IF($B$9=2,AVERAGE(Tabla1[[#This Row],[JUL]:[DIC]]),AVERAGE(Tabla1[[#This Row],[ENE]:[DIC]])))</f>
        <v>669.33333333333337</v>
      </c>
      <c r="V998" s="11">
        <f ca="1">+Tabla1[[#This Row],[PROMEDIO VENTA (UNDS)]]/30</f>
        <v>22.311111111111114</v>
      </c>
      <c r="W998" s="11">
        <f ca="1">+Tabla1[[#This Row],[VENTA POR DÍA]]*Tabla1[[#This Row],[LEAD TIME (Días)]]</f>
        <v>624.71111111111122</v>
      </c>
      <c r="X998" s="11" t="str">
        <f>IF(Tabla1[[#This Row],[ABC]]="C","A PEDIDO","STOCK")</f>
        <v>STOCK</v>
      </c>
      <c r="Y998" s="11">
        <f ca="1">IF(Tabla1[[#This Row],[ABC]]="C",0,ROUNDUP(VLOOKUP(Tabla1[[#This Row],[ABC]],$F$11:$J$12,MATCH(Y$15,$F$10:$J$10,0),0)*Tabla1[[#This Row],[VENTA POR DÍA]],0))</f>
        <v>67</v>
      </c>
      <c r="Z998" s="11">
        <f ca="1">IF(Tabla1[[#This Row],[ABC]]="C",0,ROUNDUP(VLOOKUP(Tabla1[[#This Row],[ABC]],$F$11:$J$12,MATCH(Z$15,$F$10:$J$10,0),0)*Tabla1[[#This Row],[VENTA POR DÍA]],0))</f>
        <v>651</v>
      </c>
    </row>
    <row r="999" spans="2:26" x14ac:dyDescent="0.2">
      <c r="B999" s="2">
        <v>348168</v>
      </c>
      <c r="C999" s="2" t="s">
        <v>381</v>
      </c>
      <c r="D999" s="2" t="s">
        <v>19</v>
      </c>
      <c r="E999" s="3" t="s">
        <v>6</v>
      </c>
      <c r="F999" s="16">
        <f t="shared" ca="1" si="126"/>
        <v>16</v>
      </c>
      <c r="G999" s="17">
        <f t="shared" ca="1" si="127"/>
        <v>21</v>
      </c>
      <c r="H999" s="36" t="str">
        <f>IFERROR(VLOOKUP(Tabla1[[#This Row],[COD PRODUCTO]],Tabla13[#All],9,0),"C")</f>
        <v>B</v>
      </c>
      <c r="I999" s="11">
        <f t="shared" ca="1" si="130"/>
        <v>815</v>
      </c>
      <c r="J999" s="11">
        <f t="shared" ca="1" si="130"/>
        <v>482</v>
      </c>
      <c r="K999" s="11">
        <f t="shared" ca="1" si="130"/>
        <v>43</v>
      </c>
      <c r="L999" s="11">
        <f t="shared" ca="1" si="130"/>
        <v>80</v>
      </c>
      <c r="M999" s="11">
        <f t="shared" ca="1" si="130"/>
        <v>551</v>
      </c>
      <c r="N999" s="11">
        <f t="shared" ca="1" si="130"/>
        <v>787</v>
      </c>
      <c r="O999" s="11">
        <f t="shared" ca="1" si="130"/>
        <v>255</v>
      </c>
      <c r="P999" s="11">
        <f t="shared" ca="1" si="130"/>
        <v>947</v>
      </c>
      <c r="Q999" s="11">
        <f t="shared" ca="1" si="130"/>
        <v>499</v>
      </c>
      <c r="R999" s="11">
        <f t="shared" ca="1" si="130"/>
        <v>875</v>
      </c>
      <c r="S999" s="11">
        <f t="shared" ca="1" si="130"/>
        <v>421</v>
      </c>
      <c r="T999" s="11">
        <f t="shared" ca="1" si="130"/>
        <v>587</v>
      </c>
      <c r="U999" s="11">
        <f ca="1">IF($B$9=1,AVERAGE(Tabla1[[#This Row],[OCT]:[DIC]]),IF($B$9=2,AVERAGE(Tabla1[[#This Row],[JUL]:[DIC]]),AVERAGE(Tabla1[[#This Row],[ENE]:[DIC]])))</f>
        <v>627.66666666666663</v>
      </c>
      <c r="V999" s="11">
        <f ca="1">+Tabla1[[#This Row],[PROMEDIO VENTA (UNDS)]]/30</f>
        <v>20.922222222222221</v>
      </c>
      <c r="W999" s="11">
        <f ca="1">+Tabla1[[#This Row],[VENTA POR DÍA]]*Tabla1[[#This Row],[LEAD TIME (Días)]]</f>
        <v>439.36666666666662</v>
      </c>
      <c r="X999" s="11" t="str">
        <f>IF(Tabla1[[#This Row],[ABC]]="C","A PEDIDO","STOCK")</f>
        <v>STOCK</v>
      </c>
      <c r="Y999" s="11">
        <f ca="1">IF(Tabla1[[#This Row],[ABC]]="C",0,ROUNDUP(VLOOKUP(Tabla1[[#This Row],[ABC]],$F$11:$J$12,MATCH(Y$15,$F$10:$J$10,0),0)*Tabla1[[#This Row],[VENTA POR DÍA]],0))</f>
        <v>197</v>
      </c>
      <c r="Z999" s="11">
        <f ca="1">IF(Tabla1[[#This Row],[ABC]]="C",0,ROUNDUP(VLOOKUP(Tabla1[[#This Row],[ABC]],$F$11:$J$12,MATCH(Z$15,$F$10:$J$10,0),0)*Tabla1[[#This Row],[VENTA POR DÍA]],0))</f>
        <v>477</v>
      </c>
    </row>
    <row r="1000" spans="2:26" x14ac:dyDescent="0.2">
      <c r="B1000" s="2">
        <v>348464</v>
      </c>
      <c r="C1000" s="2" t="s">
        <v>413</v>
      </c>
      <c r="D1000" s="2" t="s">
        <v>19</v>
      </c>
      <c r="E1000" s="3" t="s">
        <v>6</v>
      </c>
      <c r="F1000" s="16">
        <f t="shared" ca="1" si="126"/>
        <v>23</v>
      </c>
      <c r="G1000" s="17">
        <f t="shared" ca="1" si="127"/>
        <v>20</v>
      </c>
      <c r="H1000" s="36" t="str">
        <f>IFERROR(VLOOKUP(Tabla1[[#This Row],[COD PRODUCTO]],Tabla13[#All],9,0),"C")</f>
        <v>C</v>
      </c>
      <c r="I1000" s="11">
        <f t="shared" ca="1" si="130"/>
        <v>677</v>
      </c>
      <c r="J1000" s="11">
        <f t="shared" ca="1" si="130"/>
        <v>-12</v>
      </c>
      <c r="K1000" s="11">
        <f t="shared" ca="1" si="130"/>
        <v>965</v>
      </c>
      <c r="L1000" s="11">
        <f t="shared" ca="1" si="130"/>
        <v>591</v>
      </c>
      <c r="M1000" s="11">
        <f t="shared" ca="1" si="130"/>
        <v>889</v>
      </c>
      <c r="N1000" s="11">
        <f t="shared" ca="1" si="130"/>
        <v>531</v>
      </c>
      <c r="O1000" s="11">
        <f t="shared" ca="1" si="130"/>
        <v>913</v>
      </c>
      <c r="P1000" s="11">
        <f t="shared" ca="1" si="130"/>
        <v>189</v>
      </c>
      <c r="Q1000" s="11">
        <f t="shared" ca="1" si="130"/>
        <v>142</v>
      </c>
      <c r="R1000" s="11">
        <f t="shared" ca="1" si="130"/>
        <v>163</v>
      </c>
      <c r="S1000" s="11">
        <f t="shared" ca="1" si="130"/>
        <v>404</v>
      </c>
      <c r="T1000" s="11">
        <f t="shared" ca="1" si="130"/>
        <v>-63</v>
      </c>
      <c r="U1000" s="11">
        <f ca="1">IF($B$9=1,AVERAGE(Tabla1[[#This Row],[OCT]:[DIC]]),IF($B$9=2,AVERAGE(Tabla1[[#This Row],[JUL]:[DIC]]),AVERAGE(Tabla1[[#This Row],[ENE]:[DIC]])))</f>
        <v>168</v>
      </c>
      <c r="V1000" s="11">
        <f ca="1">+Tabla1[[#This Row],[PROMEDIO VENTA (UNDS)]]/30</f>
        <v>5.6</v>
      </c>
      <c r="W1000" s="11">
        <f ca="1">+Tabla1[[#This Row],[VENTA POR DÍA]]*Tabla1[[#This Row],[LEAD TIME (Días)]]</f>
        <v>112</v>
      </c>
      <c r="X1000" s="11" t="str">
        <f>IF(Tabla1[[#This Row],[ABC]]="C","A PEDIDO","STOCK")</f>
        <v>A PEDIDO</v>
      </c>
      <c r="Y1000" s="11">
        <f>IF(Tabla1[[#This Row],[ABC]]="C",0,ROUNDUP(VLOOKUP(Tabla1[[#This Row],[ABC]],$F$11:$J$12,MATCH(Y$15,$F$10:$J$10,0),0)*Tabla1[[#This Row],[VENTA POR DÍA]],0))</f>
        <v>0</v>
      </c>
      <c r="Z1000" s="11">
        <f>IF(Tabla1[[#This Row],[ABC]]="C",0,ROUNDUP(VLOOKUP(Tabla1[[#This Row],[ABC]],$F$11:$J$12,MATCH(Z$15,$F$10:$J$10,0),0)*Tabla1[[#This Row],[VENTA POR DÍA]],0))</f>
        <v>0</v>
      </c>
    </row>
    <row r="1001" spans="2:26" x14ac:dyDescent="0.2">
      <c r="B1001" s="2">
        <v>348466</v>
      </c>
      <c r="C1001" s="2" t="s">
        <v>414</v>
      </c>
      <c r="D1001" s="2" t="s">
        <v>19</v>
      </c>
      <c r="E1001" s="3" t="s">
        <v>6</v>
      </c>
      <c r="F1001" s="16">
        <f t="shared" ca="1" si="126"/>
        <v>7</v>
      </c>
      <c r="G1001" s="17">
        <f t="shared" ca="1" si="127"/>
        <v>23</v>
      </c>
      <c r="H1001" s="36" t="str">
        <f>IFERROR(VLOOKUP(Tabla1[[#This Row],[COD PRODUCTO]],Tabla13[#All],9,0),"C")</f>
        <v>B</v>
      </c>
      <c r="I1001" s="11">
        <f t="shared" ca="1" si="130"/>
        <v>204</v>
      </c>
      <c r="J1001" s="11">
        <f t="shared" ca="1" si="130"/>
        <v>808</v>
      </c>
      <c r="K1001" s="11">
        <f t="shared" ca="1" si="130"/>
        <v>791</v>
      </c>
      <c r="L1001" s="11">
        <f t="shared" ca="1" si="130"/>
        <v>357</v>
      </c>
      <c r="M1001" s="11">
        <f t="shared" ca="1" si="130"/>
        <v>501</v>
      </c>
      <c r="N1001" s="11">
        <f t="shared" ca="1" si="130"/>
        <v>772</v>
      </c>
      <c r="O1001" s="11">
        <f t="shared" ca="1" si="130"/>
        <v>961</v>
      </c>
      <c r="P1001" s="11">
        <f t="shared" ca="1" si="130"/>
        <v>841</v>
      </c>
      <c r="Q1001" s="11">
        <f t="shared" ca="1" si="130"/>
        <v>610</v>
      </c>
      <c r="R1001" s="11">
        <f t="shared" ca="1" si="130"/>
        <v>-2</v>
      </c>
      <c r="S1001" s="11">
        <f t="shared" ca="1" si="130"/>
        <v>702</v>
      </c>
      <c r="T1001" s="11">
        <f t="shared" ca="1" si="130"/>
        <v>680</v>
      </c>
      <c r="U1001" s="11">
        <f ca="1">IF($B$9=1,AVERAGE(Tabla1[[#This Row],[OCT]:[DIC]]),IF($B$9=2,AVERAGE(Tabla1[[#This Row],[JUL]:[DIC]]),AVERAGE(Tabla1[[#This Row],[ENE]:[DIC]])))</f>
        <v>460</v>
      </c>
      <c r="V1001" s="11">
        <f ca="1">+Tabla1[[#This Row],[PROMEDIO VENTA (UNDS)]]/30</f>
        <v>15.333333333333334</v>
      </c>
      <c r="W1001" s="11">
        <f ca="1">+Tabla1[[#This Row],[VENTA POR DÍA]]*Tabla1[[#This Row],[LEAD TIME (Días)]]</f>
        <v>352.66666666666669</v>
      </c>
      <c r="X1001" s="11" t="str">
        <f>IF(Tabla1[[#This Row],[ABC]]="C","A PEDIDO","STOCK")</f>
        <v>STOCK</v>
      </c>
      <c r="Y1001" s="11">
        <f ca="1">IF(Tabla1[[#This Row],[ABC]]="C",0,ROUNDUP(VLOOKUP(Tabla1[[#This Row],[ABC]],$F$11:$J$12,MATCH(Y$15,$F$10:$J$10,0),0)*Tabla1[[#This Row],[VENTA POR DÍA]],0))</f>
        <v>144</v>
      </c>
      <c r="Z1001" s="11">
        <f ca="1">IF(Tabla1[[#This Row],[ABC]]="C",0,ROUNDUP(VLOOKUP(Tabla1[[#This Row],[ABC]],$F$11:$J$12,MATCH(Z$15,$F$10:$J$10,0),0)*Tabla1[[#This Row],[VENTA POR DÍA]],0))</f>
        <v>350</v>
      </c>
    </row>
    <row r="1002" spans="2:26" x14ac:dyDescent="0.2">
      <c r="B1002" s="2">
        <v>362801</v>
      </c>
      <c r="C1002" s="2" t="s">
        <v>416</v>
      </c>
      <c r="D1002" s="2" t="s">
        <v>19</v>
      </c>
      <c r="E1002" s="3" t="s">
        <v>6</v>
      </c>
      <c r="F1002" s="16">
        <f t="shared" ca="1" si="126"/>
        <v>11</v>
      </c>
      <c r="G1002" s="17">
        <f t="shared" ca="1" si="127"/>
        <v>12</v>
      </c>
      <c r="H1002" s="36" t="str">
        <f>IFERROR(VLOOKUP(Tabla1[[#This Row],[COD PRODUCTO]],Tabla13[#All],9,0),"C")</f>
        <v>B</v>
      </c>
      <c r="I1002" s="11">
        <f t="shared" ca="1" si="130"/>
        <v>-23</v>
      </c>
      <c r="J1002" s="11">
        <f t="shared" ca="1" si="130"/>
        <v>73</v>
      </c>
      <c r="K1002" s="11">
        <f t="shared" ca="1" si="130"/>
        <v>730</v>
      </c>
      <c r="L1002" s="11">
        <f t="shared" ca="1" si="130"/>
        <v>-30</v>
      </c>
      <c r="M1002" s="11">
        <f t="shared" ca="1" si="130"/>
        <v>15</v>
      </c>
      <c r="N1002" s="11">
        <f t="shared" ca="1" si="130"/>
        <v>380</v>
      </c>
      <c r="O1002" s="11">
        <f t="shared" ca="1" si="130"/>
        <v>609</v>
      </c>
      <c r="P1002" s="11">
        <f t="shared" ca="1" si="130"/>
        <v>139</v>
      </c>
      <c r="Q1002" s="11">
        <f t="shared" ca="1" si="130"/>
        <v>790</v>
      </c>
      <c r="R1002" s="11">
        <f t="shared" ca="1" si="130"/>
        <v>-55</v>
      </c>
      <c r="S1002" s="11">
        <f t="shared" ca="1" si="130"/>
        <v>-56</v>
      </c>
      <c r="T1002" s="11">
        <f t="shared" ca="1" si="130"/>
        <v>480</v>
      </c>
      <c r="U1002" s="11">
        <f ca="1">IF($B$9=1,AVERAGE(Tabla1[[#This Row],[OCT]:[DIC]]),IF($B$9=2,AVERAGE(Tabla1[[#This Row],[JUL]:[DIC]]),AVERAGE(Tabla1[[#This Row],[ENE]:[DIC]])))</f>
        <v>123</v>
      </c>
      <c r="V1002" s="11">
        <f ca="1">+Tabla1[[#This Row],[PROMEDIO VENTA (UNDS)]]/30</f>
        <v>4.0999999999999996</v>
      </c>
      <c r="W1002" s="11">
        <f ca="1">+Tabla1[[#This Row],[VENTA POR DÍA]]*Tabla1[[#This Row],[LEAD TIME (Días)]]</f>
        <v>49.199999999999996</v>
      </c>
      <c r="X1002" s="11" t="str">
        <f>IF(Tabla1[[#This Row],[ABC]]="C","A PEDIDO","STOCK")</f>
        <v>STOCK</v>
      </c>
      <c r="Y1002" s="11">
        <f ca="1">IF(Tabla1[[#This Row],[ABC]]="C",0,ROUNDUP(VLOOKUP(Tabla1[[#This Row],[ABC]],$F$11:$J$12,MATCH(Y$15,$F$10:$J$10,0),0)*Tabla1[[#This Row],[VENTA POR DÍA]],0))</f>
        <v>39</v>
      </c>
      <c r="Z1002" s="11">
        <f ca="1">IF(Tabla1[[#This Row],[ABC]]="C",0,ROUNDUP(VLOOKUP(Tabla1[[#This Row],[ABC]],$F$11:$J$12,MATCH(Z$15,$F$10:$J$10,0),0)*Tabla1[[#This Row],[VENTA POR DÍA]],0))</f>
        <v>94</v>
      </c>
    </row>
    <row r="1003" spans="2:26" x14ac:dyDescent="0.2">
      <c r="B1003" s="2">
        <v>348165</v>
      </c>
      <c r="C1003" s="2" t="s">
        <v>31</v>
      </c>
      <c r="D1003" s="2" t="s">
        <v>19</v>
      </c>
      <c r="E1003" s="3" t="s">
        <v>6</v>
      </c>
      <c r="F1003" s="16">
        <f t="shared" ca="1" si="126"/>
        <v>33</v>
      </c>
      <c r="G1003" s="17">
        <f t="shared" ca="1" si="127"/>
        <v>9</v>
      </c>
      <c r="H1003" s="36" t="str">
        <f>IFERROR(VLOOKUP(Tabla1[[#This Row],[COD PRODUCTO]],Tabla13[#All],9,0),"C")</f>
        <v>C</v>
      </c>
      <c r="I1003" s="11">
        <f t="shared" ca="1" si="130"/>
        <v>428</v>
      </c>
      <c r="J1003" s="11">
        <f t="shared" ca="1" si="130"/>
        <v>134</v>
      </c>
      <c r="K1003" s="11">
        <f t="shared" ca="1" si="130"/>
        <v>656</v>
      </c>
      <c r="L1003" s="11">
        <f t="shared" ca="1" si="130"/>
        <v>934</v>
      </c>
      <c r="M1003" s="11">
        <f t="shared" ca="1" si="130"/>
        <v>274</v>
      </c>
      <c r="N1003" s="11">
        <f t="shared" ca="1" si="130"/>
        <v>711</v>
      </c>
      <c r="O1003" s="11">
        <f t="shared" ca="1" si="130"/>
        <v>565</v>
      </c>
      <c r="P1003" s="11">
        <f t="shared" ca="1" si="130"/>
        <v>145</v>
      </c>
      <c r="Q1003" s="11">
        <f t="shared" ca="1" si="130"/>
        <v>50</v>
      </c>
      <c r="R1003" s="11">
        <f t="shared" ca="1" si="130"/>
        <v>724</v>
      </c>
      <c r="S1003" s="11">
        <f t="shared" ca="1" si="130"/>
        <v>579</v>
      </c>
      <c r="T1003" s="11">
        <f t="shared" ca="1" si="130"/>
        <v>324</v>
      </c>
      <c r="U1003" s="11">
        <f ca="1">IF($B$9=1,AVERAGE(Tabla1[[#This Row],[OCT]:[DIC]]),IF($B$9=2,AVERAGE(Tabla1[[#This Row],[JUL]:[DIC]]),AVERAGE(Tabla1[[#This Row],[ENE]:[DIC]])))</f>
        <v>542.33333333333337</v>
      </c>
      <c r="V1003" s="11">
        <f ca="1">+Tabla1[[#This Row],[PROMEDIO VENTA (UNDS)]]/30</f>
        <v>18.077777777777779</v>
      </c>
      <c r="W1003" s="11">
        <f ca="1">+Tabla1[[#This Row],[VENTA POR DÍA]]*Tabla1[[#This Row],[LEAD TIME (Días)]]</f>
        <v>162.70000000000002</v>
      </c>
      <c r="X1003" s="11" t="str">
        <f>IF(Tabla1[[#This Row],[ABC]]="C","A PEDIDO","STOCK")</f>
        <v>A PEDIDO</v>
      </c>
      <c r="Y1003" s="11">
        <f>IF(Tabla1[[#This Row],[ABC]]="C",0,ROUNDUP(VLOOKUP(Tabla1[[#This Row],[ABC]],$F$11:$J$12,MATCH(Y$15,$F$10:$J$10,0),0)*Tabla1[[#This Row],[VENTA POR DÍA]],0))</f>
        <v>0</v>
      </c>
      <c r="Z1003" s="11">
        <f>IF(Tabla1[[#This Row],[ABC]]="C",0,ROUNDUP(VLOOKUP(Tabla1[[#This Row],[ABC]],$F$11:$J$12,MATCH(Z$15,$F$10:$J$10,0),0)*Tabla1[[#This Row],[VENTA POR DÍA]],0))</f>
        <v>0</v>
      </c>
    </row>
    <row r="1004" spans="2:26" x14ac:dyDescent="0.2">
      <c r="B1004" s="2">
        <v>348597</v>
      </c>
      <c r="C1004" s="2" t="s">
        <v>430</v>
      </c>
      <c r="D1004" s="2" t="s">
        <v>19</v>
      </c>
      <c r="E1004" s="3" t="s">
        <v>6</v>
      </c>
      <c r="F1004" s="16">
        <f t="shared" ca="1" si="126"/>
        <v>36</v>
      </c>
      <c r="G1004" s="17">
        <f t="shared" ca="1" si="127"/>
        <v>19</v>
      </c>
      <c r="H1004" s="36" t="str">
        <f>IFERROR(VLOOKUP(Tabla1[[#This Row],[COD PRODUCTO]],Tabla13[#All],9,0),"C")</f>
        <v>A</v>
      </c>
      <c r="I1004" s="11">
        <f t="shared" ca="1" si="130"/>
        <v>890</v>
      </c>
      <c r="J1004" s="11">
        <f t="shared" ca="1" si="130"/>
        <v>847</v>
      </c>
      <c r="K1004" s="11">
        <f t="shared" ca="1" si="130"/>
        <v>147</v>
      </c>
      <c r="L1004" s="11">
        <f t="shared" ca="1" si="130"/>
        <v>376</v>
      </c>
      <c r="M1004" s="11">
        <f t="shared" ca="1" si="130"/>
        <v>-94</v>
      </c>
      <c r="N1004" s="11">
        <f t="shared" ca="1" si="130"/>
        <v>888</v>
      </c>
      <c r="O1004" s="11">
        <f t="shared" ca="1" si="130"/>
        <v>372</v>
      </c>
      <c r="P1004" s="11">
        <f t="shared" ca="1" si="130"/>
        <v>340</v>
      </c>
      <c r="Q1004" s="11">
        <f t="shared" ca="1" si="130"/>
        <v>115</v>
      </c>
      <c r="R1004" s="11">
        <f t="shared" ca="1" si="130"/>
        <v>608</v>
      </c>
      <c r="S1004" s="11">
        <f t="shared" ca="1" si="130"/>
        <v>178</v>
      </c>
      <c r="T1004" s="11">
        <f t="shared" ca="1" si="130"/>
        <v>214</v>
      </c>
      <c r="U1004" s="11">
        <f ca="1">IF($B$9=1,AVERAGE(Tabla1[[#This Row],[OCT]:[DIC]]),IF($B$9=2,AVERAGE(Tabla1[[#This Row],[JUL]:[DIC]]),AVERAGE(Tabla1[[#This Row],[ENE]:[DIC]])))</f>
        <v>333.33333333333331</v>
      </c>
      <c r="V1004" s="11">
        <f ca="1">+Tabla1[[#This Row],[PROMEDIO VENTA (UNDS)]]/30</f>
        <v>11.111111111111111</v>
      </c>
      <c r="W1004" s="11">
        <f ca="1">+Tabla1[[#This Row],[VENTA POR DÍA]]*Tabla1[[#This Row],[LEAD TIME (Días)]]</f>
        <v>211.11111111111111</v>
      </c>
      <c r="X1004" s="11" t="str">
        <f>IF(Tabla1[[#This Row],[ABC]]="C","A PEDIDO","STOCK")</f>
        <v>STOCK</v>
      </c>
      <c r="Y1004" s="11">
        <f ca="1">IF(Tabla1[[#This Row],[ABC]]="C",0,ROUNDUP(VLOOKUP(Tabla1[[#This Row],[ABC]],$F$11:$J$12,MATCH(Y$15,$F$10:$J$10,0),0)*Tabla1[[#This Row],[VENTA POR DÍA]],0))</f>
        <v>34</v>
      </c>
      <c r="Z1004" s="11">
        <f ca="1">IF(Tabla1[[#This Row],[ABC]]="C",0,ROUNDUP(VLOOKUP(Tabla1[[#This Row],[ABC]],$F$11:$J$12,MATCH(Z$15,$F$10:$J$10,0),0)*Tabla1[[#This Row],[VENTA POR DÍA]],0))</f>
        <v>325</v>
      </c>
    </row>
    <row r="1005" spans="2:26" x14ac:dyDescent="0.2">
      <c r="B1005" s="2">
        <v>348583</v>
      </c>
      <c r="C1005" s="2" t="s">
        <v>437</v>
      </c>
      <c r="D1005" s="2" t="s">
        <v>19</v>
      </c>
      <c r="E1005" s="3" t="s">
        <v>6</v>
      </c>
      <c r="F1005" s="16">
        <f t="shared" ca="1" si="126"/>
        <v>46</v>
      </c>
      <c r="G1005" s="17">
        <f t="shared" ca="1" si="127"/>
        <v>5</v>
      </c>
      <c r="H1005" s="36" t="str">
        <f>IFERROR(VLOOKUP(Tabla1[[#This Row],[COD PRODUCTO]],Tabla13[#All],9,0),"C")</f>
        <v>B</v>
      </c>
      <c r="I1005" s="11">
        <f t="shared" ca="1" si="130"/>
        <v>680</v>
      </c>
      <c r="J1005" s="11">
        <f t="shared" ca="1" si="130"/>
        <v>941</v>
      </c>
      <c r="K1005" s="11">
        <f t="shared" ca="1" si="130"/>
        <v>382</v>
      </c>
      <c r="L1005" s="11">
        <f t="shared" ca="1" si="130"/>
        <v>-80</v>
      </c>
      <c r="M1005" s="11">
        <f t="shared" ca="1" si="130"/>
        <v>105</v>
      </c>
      <c r="N1005" s="11">
        <f t="shared" ca="1" si="130"/>
        <v>241</v>
      </c>
      <c r="O1005" s="11">
        <f t="shared" ca="1" si="130"/>
        <v>963</v>
      </c>
      <c r="P1005" s="11">
        <f t="shared" ca="1" si="130"/>
        <v>292</v>
      </c>
      <c r="Q1005" s="11">
        <f t="shared" ca="1" si="130"/>
        <v>388</v>
      </c>
      <c r="R1005" s="11">
        <f t="shared" ca="1" si="130"/>
        <v>43</v>
      </c>
      <c r="S1005" s="11">
        <f t="shared" ca="1" si="130"/>
        <v>386</v>
      </c>
      <c r="T1005" s="11">
        <f t="shared" ca="1" si="130"/>
        <v>131</v>
      </c>
      <c r="U1005" s="11">
        <f ca="1">IF($B$9=1,AVERAGE(Tabla1[[#This Row],[OCT]:[DIC]]),IF($B$9=2,AVERAGE(Tabla1[[#This Row],[JUL]:[DIC]]),AVERAGE(Tabla1[[#This Row],[ENE]:[DIC]])))</f>
        <v>186.66666666666666</v>
      </c>
      <c r="V1005" s="11">
        <f ca="1">+Tabla1[[#This Row],[PROMEDIO VENTA (UNDS)]]/30</f>
        <v>6.2222222222222223</v>
      </c>
      <c r="W1005" s="11">
        <f ca="1">+Tabla1[[#This Row],[VENTA POR DÍA]]*Tabla1[[#This Row],[LEAD TIME (Días)]]</f>
        <v>31.111111111111111</v>
      </c>
      <c r="X1005" s="11" t="str">
        <f>IF(Tabla1[[#This Row],[ABC]]="C","A PEDIDO","STOCK")</f>
        <v>STOCK</v>
      </c>
      <c r="Y1005" s="11">
        <f ca="1">IF(Tabla1[[#This Row],[ABC]]="C",0,ROUNDUP(VLOOKUP(Tabla1[[#This Row],[ABC]],$F$11:$J$12,MATCH(Y$15,$F$10:$J$10,0),0)*Tabla1[[#This Row],[VENTA POR DÍA]],0))</f>
        <v>59</v>
      </c>
      <c r="Z1005" s="11">
        <f ca="1">IF(Tabla1[[#This Row],[ABC]]="C",0,ROUNDUP(VLOOKUP(Tabla1[[#This Row],[ABC]],$F$11:$J$12,MATCH(Z$15,$F$10:$J$10,0),0)*Tabla1[[#This Row],[VENTA POR DÍA]],0))</f>
        <v>142</v>
      </c>
    </row>
    <row r="1006" spans="2:26" x14ac:dyDescent="0.2">
      <c r="B1006" s="2">
        <v>348594</v>
      </c>
      <c r="C1006" s="2" t="s">
        <v>438</v>
      </c>
      <c r="D1006" s="2" t="s">
        <v>19</v>
      </c>
      <c r="E1006" s="3" t="s">
        <v>6</v>
      </c>
      <c r="F1006" s="16">
        <f t="shared" ca="1" si="126"/>
        <v>12</v>
      </c>
      <c r="G1006" s="17">
        <f t="shared" ca="1" si="127"/>
        <v>12</v>
      </c>
      <c r="H1006" s="36" t="str">
        <f>IFERROR(VLOOKUP(Tabla1[[#This Row],[COD PRODUCTO]],Tabla13[#All],9,0),"C")</f>
        <v>C</v>
      </c>
      <c r="I1006" s="11">
        <f t="shared" ref="I1006:T1015" ca="1" si="131">RANDBETWEEN(-100,1000)</f>
        <v>138</v>
      </c>
      <c r="J1006" s="11">
        <f t="shared" ca="1" si="131"/>
        <v>557</v>
      </c>
      <c r="K1006" s="11">
        <f t="shared" ca="1" si="131"/>
        <v>306</v>
      </c>
      <c r="L1006" s="11">
        <f t="shared" ca="1" si="131"/>
        <v>822</v>
      </c>
      <c r="M1006" s="11">
        <f t="shared" ca="1" si="131"/>
        <v>-24</v>
      </c>
      <c r="N1006" s="11">
        <f t="shared" ca="1" si="131"/>
        <v>815</v>
      </c>
      <c r="O1006" s="11">
        <f t="shared" ca="1" si="131"/>
        <v>303</v>
      </c>
      <c r="P1006" s="11">
        <f t="shared" ca="1" si="131"/>
        <v>671</v>
      </c>
      <c r="Q1006" s="11">
        <f t="shared" ca="1" si="131"/>
        <v>458</v>
      </c>
      <c r="R1006" s="11">
        <f t="shared" ca="1" si="131"/>
        <v>371</v>
      </c>
      <c r="S1006" s="11">
        <f t="shared" ca="1" si="131"/>
        <v>687</v>
      </c>
      <c r="T1006" s="11">
        <f t="shared" ca="1" si="131"/>
        <v>801</v>
      </c>
      <c r="U1006" s="11">
        <f ca="1">IF($B$9=1,AVERAGE(Tabla1[[#This Row],[OCT]:[DIC]]),IF($B$9=2,AVERAGE(Tabla1[[#This Row],[JUL]:[DIC]]),AVERAGE(Tabla1[[#This Row],[ENE]:[DIC]])))</f>
        <v>619.66666666666663</v>
      </c>
      <c r="V1006" s="11">
        <f ca="1">+Tabla1[[#This Row],[PROMEDIO VENTA (UNDS)]]/30</f>
        <v>20.655555555555555</v>
      </c>
      <c r="W1006" s="11">
        <f ca="1">+Tabla1[[#This Row],[VENTA POR DÍA]]*Tabla1[[#This Row],[LEAD TIME (Días)]]</f>
        <v>247.86666666666667</v>
      </c>
      <c r="X1006" s="11" t="str">
        <f>IF(Tabla1[[#This Row],[ABC]]="C","A PEDIDO","STOCK")</f>
        <v>A PEDIDO</v>
      </c>
      <c r="Y1006" s="11">
        <f>IF(Tabla1[[#This Row],[ABC]]="C",0,ROUNDUP(VLOOKUP(Tabla1[[#This Row],[ABC]],$F$11:$J$12,MATCH(Y$15,$F$10:$J$10,0),0)*Tabla1[[#This Row],[VENTA POR DÍA]],0))</f>
        <v>0</v>
      </c>
      <c r="Z1006" s="11">
        <f>IF(Tabla1[[#This Row],[ABC]]="C",0,ROUNDUP(VLOOKUP(Tabla1[[#This Row],[ABC]],$F$11:$J$12,MATCH(Z$15,$F$10:$J$10,0),0)*Tabla1[[#This Row],[VENTA POR DÍA]],0))</f>
        <v>0</v>
      </c>
    </row>
    <row r="1007" spans="2:26" x14ac:dyDescent="0.2">
      <c r="B1007" s="2">
        <v>348288</v>
      </c>
      <c r="C1007" s="2" t="s">
        <v>439</v>
      </c>
      <c r="D1007" s="2" t="s">
        <v>19</v>
      </c>
      <c r="E1007" s="3" t="s">
        <v>6</v>
      </c>
      <c r="F1007" s="16">
        <f t="shared" ca="1" si="126"/>
        <v>18</v>
      </c>
      <c r="G1007" s="17">
        <f t="shared" ca="1" si="127"/>
        <v>4</v>
      </c>
      <c r="H1007" s="36" t="str">
        <f>IFERROR(VLOOKUP(Tabla1[[#This Row],[COD PRODUCTO]],Tabla13[#All],9,0),"C")</f>
        <v>B</v>
      </c>
      <c r="I1007" s="11">
        <f t="shared" ca="1" si="131"/>
        <v>316</v>
      </c>
      <c r="J1007" s="11">
        <f t="shared" ca="1" si="131"/>
        <v>726</v>
      </c>
      <c r="K1007" s="11">
        <f t="shared" ca="1" si="131"/>
        <v>353</v>
      </c>
      <c r="L1007" s="11">
        <f t="shared" ca="1" si="131"/>
        <v>26</v>
      </c>
      <c r="M1007" s="11">
        <f t="shared" ca="1" si="131"/>
        <v>746</v>
      </c>
      <c r="N1007" s="11">
        <f t="shared" ca="1" si="131"/>
        <v>51</v>
      </c>
      <c r="O1007" s="11">
        <f t="shared" ca="1" si="131"/>
        <v>925</v>
      </c>
      <c r="P1007" s="11">
        <f t="shared" ca="1" si="131"/>
        <v>858</v>
      </c>
      <c r="Q1007" s="11">
        <f t="shared" ca="1" si="131"/>
        <v>17</v>
      </c>
      <c r="R1007" s="11">
        <f t="shared" ca="1" si="131"/>
        <v>929</v>
      </c>
      <c r="S1007" s="11">
        <f t="shared" ca="1" si="131"/>
        <v>393</v>
      </c>
      <c r="T1007" s="11">
        <f t="shared" ca="1" si="131"/>
        <v>860</v>
      </c>
      <c r="U1007" s="11">
        <f ca="1">IF($B$9=1,AVERAGE(Tabla1[[#This Row],[OCT]:[DIC]]),IF($B$9=2,AVERAGE(Tabla1[[#This Row],[JUL]:[DIC]]),AVERAGE(Tabla1[[#This Row],[ENE]:[DIC]])))</f>
        <v>727.33333333333337</v>
      </c>
      <c r="V1007" s="11">
        <f ca="1">+Tabla1[[#This Row],[PROMEDIO VENTA (UNDS)]]/30</f>
        <v>24.244444444444447</v>
      </c>
      <c r="W1007" s="11">
        <f ca="1">+Tabla1[[#This Row],[VENTA POR DÍA]]*Tabla1[[#This Row],[LEAD TIME (Días)]]</f>
        <v>96.977777777777789</v>
      </c>
      <c r="X1007" s="11" t="str">
        <f>IF(Tabla1[[#This Row],[ABC]]="C","A PEDIDO","STOCK")</f>
        <v>STOCK</v>
      </c>
      <c r="Y1007" s="11">
        <f ca="1">IF(Tabla1[[#This Row],[ABC]]="C",0,ROUNDUP(VLOOKUP(Tabla1[[#This Row],[ABC]],$F$11:$J$12,MATCH(Y$15,$F$10:$J$10,0),0)*Tabla1[[#This Row],[VENTA POR DÍA]],0))</f>
        <v>228</v>
      </c>
      <c r="Z1007" s="11">
        <f ca="1">IF(Tabla1[[#This Row],[ABC]]="C",0,ROUNDUP(VLOOKUP(Tabla1[[#This Row],[ABC]],$F$11:$J$12,MATCH(Z$15,$F$10:$J$10,0),0)*Tabla1[[#This Row],[VENTA POR DÍA]],0))</f>
        <v>553</v>
      </c>
    </row>
    <row r="1008" spans="2:26" x14ac:dyDescent="0.2">
      <c r="B1008" s="2">
        <v>348620</v>
      </c>
      <c r="C1008" s="2" t="s">
        <v>447</v>
      </c>
      <c r="D1008" s="2" t="s">
        <v>19</v>
      </c>
      <c r="E1008" s="3" t="s">
        <v>6</v>
      </c>
      <c r="F1008" s="16">
        <f t="shared" ca="1" si="126"/>
        <v>41</v>
      </c>
      <c r="G1008" s="17">
        <f t="shared" ca="1" si="127"/>
        <v>20</v>
      </c>
      <c r="H1008" s="36" t="str">
        <f>IFERROR(VLOOKUP(Tabla1[[#This Row],[COD PRODUCTO]],Tabla13[#All],9,0),"C")</f>
        <v>B</v>
      </c>
      <c r="I1008" s="11">
        <f t="shared" ca="1" si="131"/>
        <v>203</v>
      </c>
      <c r="J1008" s="11">
        <f t="shared" ca="1" si="131"/>
        <v>17</v>
      </c>
      <c r="K1008" s="11">
        <f t="shared" ca="1" si="131"/>
        <v>50</v>
      </c>
      <c r="L1008" s="11">
        <f t="shared" ca="1" si="131"/>
        <v>24</v>
      </c>
      <c r="M1008" s="11">
        <f t="shared" ca="1" si="131"/>
        <v>984</v>
      </c>
      <c r="N1008" s="11">
        <f t="shared" ca="1" si="131"/>
        <v>313</v>
      </c>
      <c r="O1008" s="11">
        <f t="shared" ca="1" si="131"/>
        <v>-16</v>
      </c>
      <c r="P1008" s="11">
        <f t="shared" ca="1" si="131"/>
        <v>945</v>
      </c>
      <c r="Q1008" s="11">
        <f t="shared" ca="1" si="131"/>
        <v>324</v>
      </c>
      <c r="R1008" s="11">
        <f t="shared" ca="1" si="131"/>
        <v>707</v>
      </c>
      <c r="S1008" s="11">
        <f t="shared" ca="1" si="131"/>
        <v>657</v>
      </c>
      <c r="T1008" s="11">
        <f t="shared" ca="1" si="131"/>
        <v>596</v>
      </c>
      <c r="U1008" s="11">
        <f ca="1">IF($B$9=1,AVERAGE(Tabla1[[#This Row],[OCT]:[DIC]]),IF($B$9=2,AVERAGE(Tabla1[[#This Row],[JUL]:[DIC]]),AVERAGE(Tabla1[[#This Row],[ENE]:[DIC]])))</f>
        <v>653.33333333333337</v>
      </c>
      <c r="V1008" s="11">
        <f ca="1">+Tabla1[[#This Row],[PROMEDIO VENTA (UNDS)]]/30</f>
        <v>21.777777777777779</v>
      </c>
      <c r="W1008" s="11">
        <f ca="1">+Tabla1[[#This Row],[VENTA POR DÍA]]*Tabla1[[#This Row],[LEAD TIME (Días)]]</f>
        <v>435.55555555555554</v>
      </c>
      <c r="X1008" s="11" t="str">
        <f>IF(Tabla1[[#This Row],[ABC]]="C","A PEDIDO","STOCK")</f>
        <v>STOCK</v>
      </c>
      <c r="Y1008" s="11">
        <f ca="1">IF(Tabla1[[#This Row],[ABC]]="C",0,ROUNDUP(VLOOKUP(Tabla1[[#This Row],[ABC]],$F$11:$J$12,MATCH(Y$15,$F$10:$J$10,0),0)*Tabla1[[#This Row],[VENTA POR DÍA]],0))</f>
        <v>205</v>
      </c>
      <c r="Z1008" s="11">
        <f ca="1">IF(Tabla1[[#This Row],[ABC]]="C",0,ROUNDUP(VLOOKUP(Tabla1[[#This Row],[ABC]],$F$11:$J$12,MATCH(Z$15,$F$10:$J$10,0),0)*Tabla1[[#This Row],[VENTA POR DÍA]],0))</f>
        <v>497</v>
      </c>
    </row>
    <row r="1009" spans="2:26" x14ac:dyDescent="0.2">
      <c r="B1009" s="2">
        <v>348622</v>
      </c>
      <c r="C1009" s="2" t="s">
        <v>448</v>
      </c>
      <c r="D1009" s="2" t="s">
        <v>19</v>
      </c>
      <c r="E1009" s="3" t="s">
        <v>6</v>
      </c>
      <c r="F1009" s="16">
        <f t="shared" ca="1" si="126"/>
        <v>22</v>
      </c>
      <c r="G1009" s="17">
        <f t="shared" ca="1" si="127"/>
        <v>25</v>
      </c>
      <c r="H1009" s="36" t="str">
        <f>IFERROR(VLOOKUP(Tabla1[[#This Row],[COD PRODUCTO]],Tabla13[#All],9,0),"C")</f>
        <v>A</v>
      </c>
      <c r="I1009" s="11">
        <f t="shared" ca="1" si="131"/>
        <v>327</v>
      </c>
      <c r="J1009" s="11">
        <f t="shared" ca="1" si="131"/>
        <v>157</v>
      </c>
      <c r="K1009" s="11">
        <f t="shared" ca="1" si="131"/>
        <v>598</v>
      </c>
      <c r="L1009" s="11">
        <f t="shared" ca="1" si="131"/>
        <v>167</v>
      </c>
      <c r="M1009" s="11">
        <f t="shared" ca="1" si="131"/>
        <v>855</v>
      </c>
      <c r="N1009" s="11">
        <f t="shared" ca="1" si="131"/>
        <v>63</v>
      </c>
      <c r="O1009" s="11">
        <f t="shared" ca="1" si="131"/>
        <v>-8</v>
      </c>
      <c r="P1009" s="11">
        <f t="shared" ca="1" si="131"/>
        <v>156</v>
      </c>
      <c r="Q1009" s="11">
        <f t="shared" ca="1" si="131"/>
        <v>720</v>
      </c>
      <c r="R1009" s="11">
        <f t="shared" ca="1" si="131"/>
        <v>335</v>
      </c>
      <c r="S1009" s="11">
        <f t="shared" ca="1" si="131"/>
        <v>174</v>
      </c>
      <c r="T1009" s="11">
        <f t="shared" ca="1" si="131"/>
        <v>209</v>
      </c>
      <c r="U1009" s="11">
        <f ca="1">IF($B$9=1,AVERAGE(Tabla1[[#This Row],[OCT]:[DIC]]),IF($B$9=2,AVERAGE(Tabla1[[#This Row],[JUL]:[DIC]]),AVERAGE(Tabla1[[#This Row],[ENE]:[DIC]])))</f>
        <v>239.33333333333334</v>
      </c>
      <c r="V1009" s="11">
        <f ca="1">+Tabla1[[#This Row],[PROMEDIO VENTA (UNDS)]]/30</f>
        <v>7.9777777777777779</v>
      </c>
      <c r="W1009" s="11">
        <f ca="1">+Tabla1[[#This Row],[VENTA POR DÍA]]*Tabla1[[#This Row],[LEAD TIME (Días)]]</f>
        <v>199.44444444444446</v>
      </c>
      <c r="X1009" s="11" t="str">
        <f>IF(Tabla1[[#This Row],[ABC]]="C","A PEDIDO","STOCK")</f>
        <v>STOCK</v>
      </c>
      <c r="Y1009" s="11">
        <f ca="1">IF(Tabla1[[#This Row],[ABC]]="C",0,ROUNDUP(VLOOKUP(Tabla1[[#This Row],[ABC]],$F$11:$J$12,MATCH(Y$15,$F$10:$J$10,0),0)*Tabla1[[#This Row],[VENTA POR DÍA]],0))</f>
        <v>24</v>
      </c>
      <c r="Z1009" s="11">
        <f ca="1">IF(Tabla1[[#This Row],[ABC]]="C",0,ROUNDUP(VLOOKUP(Tabla1[[#This Row],[ABC]],$F$11:$J$12,MATCH(Z$15,$F$10:$J$10,0),0)*Tabla1[[#This Row],[VENTA POR DÍA]],0))</f>
        <v>233</v>
      </c>
    </row>
    <row r="1010" spans="2:26" x14ac:dyDescent="0.2">
      <c r="B1010" s="2">
        <v>348627</v>
      </c>
      <c r="C1010" s="2" t="s">
        <v>449</v>
      </c>
      <c r="D1010" s="2" t="s">
        <v>19</v>
      </c>
      <c r="E1010" s="3" t="s">
        <v>6</v>
      </c>
      <c r="F1010" s="16">
        <f t="shared" ca="1" si="126"/>
        <v>45</v>
      </c>
      <c r="G1010" s="17">
        <f t="shared" ca="1" si="127"/>
        <v>7</v>
      </c>
      <c r="H1010" s="36" t="str">
        <f>IFERROR(VLOOKUP(Tabla1[[#This Row],[COD PRODUCTO]],Tabla13[#All],9,0),"C")</f>
        <v>A</v>
      </c>
      <c r="I1010" s="11">
        <f t="shared" ca="1" si="131"/>
        <v>40</v>
      </c>
      <c r="J1010" s="11">
        <f t="shared" ca="1" si="131"/>
        <v>167</v>
      </c>
      <c r="K1010" s="11">
        <f t="shared" ca="1" si="131"/>
        <v>831</v>
      </c>
      <c r="L1010" s="11">
        <f t="shared" ca="1" si="131"/>
        <v>530</v>
      </c>
      <c r="M1010" s="11">
        <f t="shared" ca="1" si="131"/>
        <v>585</v>
      </c>
      <c r="N1010" s="11">
        <f t="shared" ca="1" si="131"/>
        <v>-87</v>
      </c>
      <c r="O1010" s="11">
        <f t="shared" ca="1" si="131"/>
        <v>325</v>
      </c>
      <c r="P1010" s="11">
        <f t="shared" ca="1" si="131"/>
        <v>260</v>
      </c>
      <c r="Q1010" s="11">
        <f t="shared" ca="1" si="131"/>
        <v>103</v>
      </c>
      <c r="R1010" s="11">
        <f t="shared" ca="1" si="131"/>
        <v>916</v>
      </c>
      <c r="S1010" s="11">
        <f t="shared" ca="1" si="131"/>
        <v>318</v>
      </c>
      <c r="T1010" s="11">
        <f t="shared" ca="1" si="131"/>
        <v>468</v>
      </c>
      <c r="U1010" s="11">
        <f ca="1">IF($B$9=1,AVERAGE(Tabla1[[#This Row],[OCT]:[DIC]]),IF($B$9=2,AVERAGE(Tabla1[[#This Row],[JUL]:[DIC]]),AVERAGE(Tabla1[[#This Row],[ENE]:[DIC]])))</f>
        <v>567.33333333333337</v>
      </c>
      <c r="V1010" s="11">
        <f ca="1">+Tabla1[[#This Row],[PROMEDIO VENTA (UNDS)]]/30</f>
        <v>18.911111111111111</v>
      </c>
      <c r="W1010" s="11">
        <f ca="1">+Tabla1[[#This Row],[VENTA POR DÍA]]*Tabla1[[#This Row],[LEAD TIME (Días)]]</f>
        <v>132.37777777777779</v>
      </c>
      <c r="X1010" s="11" t="str">
        <f>IF(Tabla1[[#This Row],[ABC]]="C","A PEDIDO","STOCK")</f>
        <v>STOCK</v>
      </c>
      <c r="Y1010" s="11">
        <f ca="1">IF(Tabla1[[#This Row],[ABC]]="C",0,ROUNDUP(VLOOKUP(Tabla1[[#This Row],[ABC]],$F$11:$J$12,MATCH(Y$15,$F$10:$J$10,0),0)*Tabla1[[#This Row],[VENTA POR DÍA]],0))</f>
        <v>57</v>
      </c>
      <c r="Z1010" s="11">
        <f ca="1">IF(Tabla1[[#This Row],[ABC]]="C",0,ROUNDUP(VLOOKUP(Tabla1[[#This Row],[ABC]],$F$11:$J$12,MATCH(Z$15,$F$10:$J$10,0),0)*Tabla1[[#This Row],[VENTA POR DÍA]],0))</f>
        <v>552</v>
      </c>
    </row>
    <row r="1011" spans="2:26" x14ac:dyDescent="0.2">
      <c r="B1011" s="2">
        <v>348556</v>
      </c>
      <c r="C1011" s="2" t="s">
        <v>455</v>
      </c>
      <c r="D1011" s="2" t="s">
        <v>19</v>
      </c>
      <c r="E1011" s="3" t="s">
        <v>6</v>
      </c>
      <c r="F1011" s="16">
        <f t="shared" ca="1" si="126"/>
        <v>14</v>
      </c>
      <c r="G1011" s="17">
        <f t="shared" ca="1" si="127"/>
        <v>27</v>
      </c>
      <c r="H1011" s="36" t="str">
        <f>IFERROR(VLOOKUP(Tabla1[[#This Row],[COD PRODUCTO]],Tabla13[#All],9,0),"C")</f>
        <v>A</v>
      </c>
      <c r="I1011" s="11">
        <f t="shared" ca="1" si="131"/>
        <v>761</v>
      </c>
      <c r="J1011" s="11">
        <f t="shared" ca="1" si="131"/>
        <v>330</v>
      </c>
      <c r="K1011" s="11">
        <f t="shared" ca="1" si="131"/>
        <v>345</v>
      </c>
      <c r="L1011" s="11">
        <f t="shared" ca="1" si="131"/>
        <v>297</v>
      </c>
      <c r="M1011" s="11">
        <f t="shared" ca="1" si="131"/>
        <v>427</v>
      </c>
      <c r="N1011" s="11">
        <f t="shared" ca="1" si="131"/>
        <v>849</v>
      </c>
      <c r="O1011" s="11">
        <f t="shared" ca="1" si="131"/>
        <v>514</v>
      </c>
      <c r="P1011" s="11">
        <f t="shared" ca="1" si="131"/>
        <v>319</v>
      </c>
      <c r="Q1011" s="11">
        <f t="shared" ca="1" si="131"/>
        <v>795</v>
      </c>
      <c r="R1011" s="11">
        <f t="shared" ca="1" si="131"/>
        <v>-41</v>
      </c>
      <c r="S1011" s="11">
        <f t="shared" ca="1" si="131"/>
        <v>413</v>
      </c>
      <c r="T1011" s="11">
        <f t="shared" ca="1" si="131"/>
        <v>499</v>
      </c>
      <c r="U1011" s="11">
        <f ca="1">IF($B$9=1,AVERAGE(Tabla1[[#This Row],[OCT]:[DIC]]),IF($B$9=2,AVERAGE(Tabla1[[#This Row],[JUL]:[DIC]]),AVERAGE(Tabla1[[#This Row],[ENE]:[DIC]])))</f>
        <v>290.33333333333331</v>
      </c>
      <c r="V1011" s="11">
        <f ca="1">+Tabla1[[#This Row],[PROMEDIO VENTA (UNDS)]]/30</f>
        <v>9.6777777777777771</v>
      </c>
      <c r="W1011" s="11">
        <f ca="1">+Tabla1[[#This Row],[VENTA POR DÍA]]*Tabla1[[#This Row],[LEAD TIME (Días)]]</f>
        <v>261.29999999999995</v>
      </c>
      <c r="X1011" s="11" t="str">
        <f>IF(Tabla1[[#This Row],[ABC]]="C","A PEDIDO","STOCK")</f>
        <v>STOCK</v>
      </c>
      <c r="Y1011" s="11">
        <f ca="1">IF(Tabla1[[#This Row],[ABC]]="C",0,ROUNDUP(VLOOKUP(Tabla1[[#This Row],[ABC]],$F$11:$J$12,MATCH(Y$15,$F$10:$J$10,0),0)*Tabla1[[#This Row],[VENTA POR DÍA]],0))</f>
        <v>29</v>
      </c>
      <c r="Z1011" s="11">
        <f ca="1">IF(Tabla1[[#This Row],[ABC]]="C",0,ROUNDUP(VLOOKUP(Tabla1[[#This Row],[ABC]],$F$11:$J$12,MATCH(Z$15,$F$10:$J$10,0),0)*Tabla1[[#This Row],[VENTA POR DÍA]],0))</f>
        <v>283</v>
      </c>
    </row>
    <row r="1012" spans="2:26" x14ac:dyDescent="0.2">
      <c r="B1012" s="2">
        <v>348623</v>
      </c>
      <c r="C1012" s="2" t="s">
        <v>476</v>
      </c>
      <c r="D1012" s="2" t="s">
        <v>19</v>
      </c>
      <c r="E1012" s="3" t="s">
        <v>6</v>
      </c>
      <c r="F1012" s="16">
        <f t="shared" ca="1" si="126"/>
        <v>5</v>
      </c>
      <c r="G1012" s="17">
        <f t="shared" ca="1" si="127"/>
        <v>6</v>
      </c>
      <c r="H1012" s="36" t="str">
        <f>IFERROR(VLOOKUP(Tabla1[[#This Row],[COD PRODUCTO]],Tabla13[#All],9,0),"C")</f>
        <v>C</v>
      </c>
      <c r="I1012" s="11">
        <f t="shared" ca="1" si="131"/>
        <v>232</v>
      </c>
      <c r="J1012" s="11">
        <f t="shared" ca="1" si="131"/>
        <v>582</v>
      </c>
      <c r="K1012" s="11">
        <f t="shared" ca="1" si="131"/>
        <v>787</v>
      </c>
      <c r="L1012" s="11">
        <f t="shared" ca="1" si="131"/>
        <v>118</v>
      </c>
      <c r="M1012" s="11">
        <f t="shared" ca="1" si="131"/>
        <v>514</v>
      </c>
      <c r="N1012" s="11">
        <f t="shared" ca="1" si="131"/>
        <v>268</v>
      </c>
      <c r="O1012" s="11">
        <f t="shared" ca="1" si="131"/>
        <v>772</v>
      </c>
      <c r="P1012" s="11">
        <f t="shared" ca="1" si="131"/>
        <v>896</v>
      </c>
      <c r="Q1012" s="11">
        <f t="shared" ca="1" si="131"/>
        <v>811</v>
      </c>
      <c r="R1012" s="11">
        <f t="shared" ca="1" si="131"/>
        <v>-21</v>
      </c>
      <c r="S1012" s="11">
        <f t="shared" ca="1" si="131"/>
        <v>349</v>
      </c>
      <c r="T1012" s="11">
        <f t="shared" ca="1" si="131"/>
        <v>760</v>
      </c>
      <c r="U1012" s="11">
        <f ca="1">IF($B$9=1,AVERAGE(Tabla1[[#This Row],[OCT]:[DIC]]),IF($B$9=2,AVERAGE(Tabla1[[#This Row],[JUL]:[DIC]]),AVERAGE(Tabla1[[#This Row],[ENE]:[DIC]])))</f>
        <v>362.66666666666669</v>
      </c>
      <c r="V1012" s="11">
        <f ca="1">+Tabla1[[#This Row],[PROMEDIO VENTA (UNDS)]]/30</f>
        <v>12.08888888888889</v>
      </c>
      <c r="W1012" s="11">
        <f ca="1">+Tabla1[[#This Row],[VENTA POR DÍA]]*Tabla1[[#This Row],[LEAD TIME (Días)]]</f>
        <v>72.533333333333346</v>
      </c>
      <c r="X1012" s="11" t="str">
        <f>IF(Tabla1[[#This Row],[ABC]]="C","A PEDIDO","STOCK")</f>
        <v>A PEDIDO</v>
      </c>
      <c r="Y1012" s="11">
        <f>IF(Tabla1[[#This Row],[ABC]]="C",0,ROUNDUP(VLOOKUP(Tabla1[[#This Row],[ABC]],$F$11:$J$12,MATCH(Y$15,$F$10:$J$10,0),0)*Tabla1[[#This Row],[VENTA POR DÍA]],0))</f>
        <v>0</v>
      </c>
      <c r="Z1012" s="11">
        <f>IF(Tabla1[[#This Row],[ABC]]="C",0,ROUNDUP(VLOOKUP(Tabla1[[#This Row],[ABC]],$F$11:$J$12,MATCH(Z$15,$F$10:$J$10,0),0)*Tabla1[[#This Row],[VENTA POR DÍA]],0))</f>
        <v>0</v>
      </c>
    </row>
    <row r="1013" spans="2:26" x14ac:dyDescent="0.2">
      <c r="B1013" s="2">
        <v>347568</v>
      </c>
      <c r="C1013" s="2" t="s">
        <v>484</v>
      </c>
      <c r="D1013" s="2" t="s">
        <v>19</v>
      </c>
      <c r="E1013" s="3" t="s">
        <v>6</v>
      </c>
      <c r="F1013" s="16">
        <f t="shared" ca="1" si="126"/>
        <v>12</v>
      </c>
      <c r="G1013" s="17">
        <f t="shared" ca="1" si="127"/>
        <v>12</v>
      </c>
      <c r="H1013" s="36" t="str">
        <f>IFERROR(VLOOKUP(Tabla1[[#This Row],[COD PRODUCTO]],Tabla13[#All],9,0),"C")</f>
        <v>A</v>
      </c>
      <c r="I1013" s="11">
        <f t="shared" ca="1" si="131"/>
        <v>493</v>
      </c>
      <c r="J1013" s="11">
        <f t="shared" ca="1" si="131"/>
        <v>56</v>
      </c>
      <c r="K1013" s="11">
        <f t="shared" ca="1" si="131"/>
        <v>-20</v>
      </c>
      <c r="L1013" s="11">
        <f t="shared" ca="1" si="131"/>
        <v>398</v>
      </c>
      <c r="M1013" s="11">
        <f t="shared" ca="1" si="131"/>
        <v>305</v>
      </c>
      <c r="N1013" s="11">
        <f t="shared" ca="1" si="131"/>
        <v>990</v>
      </c>
      <c r="O1013" s="11">
        <f t="shared" ca="1" si="131"/>
        <v>365</v>
      </c>
      <c r="P1013" s="11">
        <f t="shared" ca="1" si="131"/>
        <v>195</v>
      </c>
      <c r="Q1013" s="11">
        <f t="shared" ca="1" si="131"/>
        <v>983</v>
      </c>
      <c r="R1013" s="11">
        <f t="shared" ca="1" si="131"/>
        <v>754</v>
      </c>
      <c r="S1013" s="11">
        <f t="shared" ca="1" si="131"/>
        <v>938</v>
      </c>
      <c r="T1013" s="11">
        <f t="shared" ca="1" si="131"/>
        <v>699</v>
      </c>
      <c r="U1013" s="11">
        <f ca="1">IF($B$9=1,AVERAGE(Tabla1[[#This Row],[OCT]:[DIC]]),IF($B$9=2,AVERAGE(Tabla1[[#This Row],[JUL]:[DIC]]),AVERAGE(Tabla1[[#This Row],[ENE]:[DIC]])))</f>
        <v>797</v>
      </c>
      <c r="V1013" s="11">
        <f ca="1">+Tabla1[[#This Row],[PROMEDIO VENTA (UNDS)]]/30</f>
        <v>26.566666666666666</v>
      </c>
      <c r="W1013" s="11">
        <f ca="1">+Tabla1[[#This Row],[VENTA POR DÍA]]*Tabla1[[#This Row],[LEAD TIME (Días)]]</f>
        <v>318.8</v>
      </c>
      <c r="X1013" s="11" t="str">
        <f>IF(Tabla1[[#This Row],[ABC]]="C","A PEDIDO","STOCK")</f>
        <v>STOCK</v>
      </c>
      <c r="Y1013" s="11">
        <f ca="1">IF(Tabla1[[#This Row],[ABC]]="C",0,ROUNDUP(VLOOKUP(Tabla1[[#This Row],[ABC]],$F$11:$J$12,MATCH(Y$15,$F$10:$J$10,0),0)*Tabla1[[#This Row],[VENTA POR DÍA]],0))</f>
        <v>79</v>
      </c>
      <c r="Z1013" s="11">
        <f ca="1">IF(Tabla1[[#This Row],[ABC]]="C",0,ROUNDUP(VLOOKUP(Tabla1[[#This Row],[ABC]],$F$11:$J$12,MATCH(Z$15,$F$10:$J$10,0),0)*Tabla1[[#This Row],[VENTA POR DÍA]],0))</f>
        <v>776</v>
      </c>
    </row>
    <row r="1014" spans="2:26" x14ac:dyDescent="0.2">
      <c r="B1014" s="2">
        <v>348211</v>
      </c>
      <c r="C1014" s="2" t="s">
        <v>263</v>
      </c>
      <c r="D1014" s="2" t="s">
        <v>19</v>
      </c>
      <c r="E1014" s="3" t="s">
        <v>6</v>
      </c>
      <c r="F1014" s="16">
        <f t="shared" ca="1" si="126"/>
        <v>39</v>
      </c>
      <c r="G1014" s="17">
        <f t="shared" ca="1" si="127"/>
        <v>10</v>
      </c>
      <c r="H1014" s="36" t="str">
        <f>IFERROR(VLOOKUP(Tabla1[[#This Row],[COD PRODUCTO]],Tabla13[#All],9,0),"C")</f>
        <v>C</v>
      </c>
      <c r="I1014" s="11">
        <f t="shared" ca="1" si="131"/>
        <v>407</v>
      </c>
      <c r="J1014" s="11">
        <f t="shared" ca="1" si="131"/>
        <v>546</v>
      </c>
      <c r="K1014" s="11">
        <f t="shared" ca="1" si="131"/>
        <v>143</v>
      </c>
      <c r="L1014" s="11">
        <f t="shared" ca="1" si="131"/>
        <v>58</v>
      </c>
      <c r="M1014" s="11">
        <f t="shared" ca="1" si="131"/>
        <v>268</v>
      </c>
      <c r="N1014" s="11">
        <f t="shared" ca="1" si="131"/>
        <v>-74</v>
      </c>
      <c r="O1014" s="11">
        <f t="shared" ca="1" si="131"/>
        <v>625</v>
      </c>
      <c r="P1014" s="11">
        <f t="shared" ca="1" si="131"/>
        <v>-17</v>
      </c>
      <c r="Q1014" s="11">
        <f t="shared" ca="1" si="131"/>
        <v>741</v>
      </c>
      <c r="R1014" s="11">
        <f t="shared" ca="1" si="131"/>
        <v>348</v>
      </c>
      <c r="S1014" s="11">
        <f t="shared" ca="1" si="131"/>
        <v>472</v>
      </c>
      <c r="T1014" s="11">
        <f t="shared" ca="1" si="131"/>
        <v>411</v>
      </c>
      <c r="U1014" s="11">
        <f ca="1">IF($B$9=1,AVERAGE(Tabla1[[#This Row],[OCT]:[DIC]]),IF($B$9=2,AVERAGE(Tabla1[[#This Row],[JUL]:[DIC]]),AVERAGE(Tabla1[[#This Row],[ENE]:[DIC]])))</f>
        <v>410.33333333333331</v>
      </c>
      <c r="V1014" s="11">
        <f ca="1">+Tabla1[[#This Row],[PROMEDIO VENTA (UNDS)]]/30</f>
        <v>13.677777777777777</v>
      </c>
      <c r="W1014" s="11">
        <f ca="1">+Tabla1[[#This Row],[VENTA POR DÍA]]*Tabla1[[#This Row],[LEAD TIME (Días)]]</f>
        <v>136.77777777777777</v>
      </c>
      <c r="X1014" s="11" t="str">
        <f>IF(Tabla1[[#This Row],[ABC]]="C","A PEDIDO","STOCK")</f>
        <v>A PEDIDO</v>
      </c>
      <c r="Y1014" s="11">
        <f>IF(Tabla1[[#This Row],[ABC]]="C",0,ROUNDUP(VLOOKUP(Tabla1[[#This Row],[ABC]],$F$11:$J$12,MATCH(Y$15,$F$10:$J$10,0),0)*Tabla1[[#This Row],[VENTA POR DÍA]],0))</f>
        <v>0</v>
      </c>
      <c r="Z1014" s="11">
        <f>IF(Tabla1[[#This Row],[ABC]]="C",0,ROUNDUP(VLOOKUP(Tabla1[[#This Row],[ABC]],$F$11:$J$12,MATCH(Z$15,$F$10:$J$10,0),0)*Tabla1[[#This Row],[VENTA POR DÍA]],0))</f>
        <v>0</v>
      </c>
    </row>
    <row r="1015" spans="2:26" x14ac:dyDescent="0.2">
      <c r="B1015" s="2">
        <v>362806</v>
      </c>
      <c r="C1015" s="2" t="s">
        <v>502</v>
      </c>
      <c r="D1015" s="2" t="s">
        <v>19</v>
      </c>
      <c r="E1015" s="3" t="s">
        <v>6</v>
      </c>
      <c r="F1015" s="16">
        <f t="shared" ca="1" si="126"/>
        <v>17</v>
      </c>
      <c r="G1015" s="17">
        <f t="shared" ca="1" si="127"/>
        <v>24</v>
      </c>
      <c r="H1015" s="36" t="str">
        <f>IFERROR(VLOOKUP(Tabla1[[#This Row],[COD PRODUCTO]],Tabla13[#All],9,0),"C")</f>
        <v>A</v>
      </c>
      <c r="I1015" s="11">
        <f t="shared" ca="1" si="131"/>
        <v>998</v>
      </c>
      <c r="J1015" s="11">
        <f t="shared" ca="1" si="131"/>
        <v>457</v>
      </c>
      <c r="K1015" s="11">
        <f t="shared" ca="1" si="131"/>
        <v>33</v>
      </c>
      <c r="L1015" s="11">
        <f t="shared" ca="1" si="131"/>
        <v>451</v>
      </c>
      <c r="M1015" s="11">
        <f t="shared" ca="1" si="131"/>
        <v>744</v>
      </c>
      <c r="N1015" s="11">
        <f t="shared" ca="1" si="131"/>
        <v>47</v>
      </c>
      <c r="O1015" s="11">
        <f t="shared" ca="1" si="131"/>
        <v>670</v>
      </c>
      <c r="P1015" s="11">
        <f t="shared" ca="1" si="131"/>
        <v>551</v>
      </c>
      <c r="Q1015" s="11">
        <f t="shared" ca="1" si="131"/>
        <v>255</v>
      </c>
      <c r="R1015" s="11">
        <f t="shared" ca="1" si="131"/>
        <v>120</v>
      </c>
      <c r="S1015" s="11">
        <f t="shared" ca="1" si="131"/>
        <v>812</v>
      </c>
      <c r="T1015" s="11">
        <f t="shared" ca="1" si="131"/>
        <v>-28</v>
      </c>
      <c r="U1015" s="11">
        <f ca="1">IF($B$9=1,AVERAGE(Tabla1[[#This Row],[OCT]:[DIC]]),IF($B$9=2,AVERAGE(Tabla1[[#This Row],[JUL]:[DIC]]),AVERAGE(Tabla1[[#This Row],[ENE]:[DIC]])))</f>
        <v>301.33333333333331</v>
      </c>
      <c r="V1015" s="11">
        <f ca="1">+Tabla1[[#This Row],[PROMEDIO VENTA (UNDS)]]/30</f>
        <v>10.044444444444444</v>
      </c>
      <c r="W1015" s="11">
        <f ca="1">+Tabla1[[#This Row],[VENTA POR DÍA]]*Tabla1[[#This Row],[LEAD TIME (Días)]]</f>
        <v>241.06666666666666</v>
      </c>
      <c r="X1015" s="11" t="str">
        <f>IF(Tabla1[[#This Row],[ABC]]="C","A PEDIDO","STOCK")</f>
        <v>STOCK</v>
      </c>
      <c r="Y1015" s="11">
        <f ca="1">IF(Tabla1[[#This Row],[ABC]]="C",0,ROUNDUP(VLOOKUP(Tabla1[[#This Row],[ABC]],$F$11:$J$12,MATCH(Y$15,$F$10:$J$10,0),0)*Tabla1[[#This Row],[VENTA POR DÍA]],0))</f>
        <v>30</v>
      </c>
      <c r="Z1015" s="11">
        <f ca="1">IF(Tabla1[[#This Row],[ABC]]="C",0,ROUNDUP(VLOOKUP(Tabla1[[#This Row],[ABC]],$F$11:$J$12,MATCH(Z$15,$F$10:$J$10,0),0)*Tabla1[[#This Row],[VENTA POR DÍA]],0))</f>
        <v>294</v>
      </c>
    </row>
    <row r="1016" spans="2:26" x14ac:dyDescent="0.2">
      <c r="B1016" s="2">
        <v>347587</v>
      </c>
      <c r="C1016" s="2" t="s">
        <v>508</v>
      </c>
      <c r="D1016" s="2" t="s">
        <v>19</v>
      </c>
      <c r="E1016" s="3" t="s">
        <v>6</v>
      </c>
      <c r="F1016" s="16">
        <f t="shared" ca="1" si="126"/>
        <v>43</v>
      </c>
      <c r="G1016" s="17">
        <f t="shared" ca="1" si="127"/>
        <v>11</v>
      </c>
      <c r="H1016" s="36" t="str">
        <f>IFERROR(VLOOKUP(Tabla1[[#This Row],[COD PRODUCTO]],Tabla13[#All],9,0),"C")</f>
        <v>C</v>
      </c>
      <c r="I1016" s="11">
        <f t="shared" ref="I1016:T1025" ca="1" si="132">RANDBETWEEN(-100,1000)</f>
        <v>524</v>
      </c>
      <c r="J1016" s="11">
        <f t="shared" ca="1" si="132"/>
        <v>91</v>
      </c>
      <c r="K1016" s="11">
        <f t="shared" ca="1" si="132"/>
        <v>660</v>
      </c>
      <c r="L1016" s="11">
        <f t="shared" ca="1" si="132"/>
        <v>284</v>
      </c>
      <c r="M1016" s="11">
        <f t="shared" ca="1" si="132"/>
        <v>231</v>
      </c>
      <c r="N1016" s="11">
        <f t="shared" ca="1" si="132"/>
        <v>450</v>
      </c>
      <c r="O1016" s="11">
        <f t="shared" ca="1" si="132"/>
        <v>784</v>
      </c>
      <c r="P1016" s="11">
        <f t="shared" ca="1" si="132"/>
        <v>844</v>
      </c>
      <c r="Q1016" s="11">
        <f t="shared" ca="1" si="132"/>
        <v>604</v>
      </c>
      <c r="R1016" s="11">
        <f t="shared" ca="1" si="132"/>
        <v>360</v>
      </c>
      <c r="S1016" s="11">
        <f t="shared" ca="1" si="132"/>
        <v>287</v>
      </c>
      <c r="T1016" s="11">
        <f t="shared" ca="1" si="132"/>
        <v>107</v>
      </c>
      <c r="U1016" s="11">
        <f ca="1">IF($B$9=1,AVERAGE(Tabla1[[#This Row],[OCT]:[DIC]]),IF($B$9=2,AVERAGE(Tabla1[[#This Row],[JUL]:[DIC]]),AVERAGE(Tabla1[[#This Row],[ENE]:[DIC]])))</f>
        <v>251.33333333333334</v>
      </c>
      <c r="V1016" s="11">
        <f ca="1">+Tabla1[[#This Row],[PROMEDIO VENTA (UNDS)]]/30</f>
        <v>8.3777777777777782</v>
      </c>
      <c r="W1016" s="11">
        <f ca="1">+Tabla1[[#This Row],[VENTA POR DÍA]]*Tabla1[[#This Row],[LEAD TIME (Días)]]</f>
        <v>92.155555555555566</v>
      </c>
      <c r="X1016" s="11" t="str">
        <f>IF(Tabla1[[#This Row],[ABC]]="C","A PEDIDO","STOCK")</f>
        <v>A PEDIDO</v>
      </c>
      <c r="Y1016" s="11">
        <f>IF(Tabla1[[#This Row],[ABC]]="C",0,ROUNDUP(VLOOKUP(Tabla1[[#This Row],[ABC]],$F$11:$J$12,MATCH(Y$15,$F$10:$J$10,0),0)*Tabla1[[#This Row],[VENTA POR DÍA]],0))</f>
        <v>0</v>
      </c>
      <c r="Z1016" s="11">
        <f>IF(Tabla1[[#This Row],[ABC]]="C",0,ROUNDUP(VLOOKUP(Tabla1[[#This Row],[ABC]],$F$11:$J$12,MATCH(Z$15,$F$10:$J$10,0),0)*Tabla1[[#This Row],[VENTA POR DÍA]],0))</f>
        <v>0</v>
      </c>
    </row>
    <row r="1017" spans="2:26" x14ac:dyDescent="0.2">
      <c r="B1017" s="2">
        <v>362659</v>
      </c>
      <c r="C1017" s="2" t="s">
        <v>536</v>
      </c>
      <c r="D1017" s="2" t="s">
        <v>19</v>
      </c>
      <c r="E1017" s="3" t="s">
        <v>6</v>
      </c>
      <c r="F1017" s="16">
        <f t="shared" ca="1" si="126"/>
        <v>12</v>
      </c>
      <c r="G1017" s="17">
        <f t="shared" ca="1" si="127"/>
        <v>19</v>
      </c>
      <c r="H1017" s="36" t="str">
        <f>IFERROR(VLOOKUP(Tabla1[[#This Row],[COD PRODUCTO]],Tabla13[#All],9,0),"C")</f>
        <v>A</v>
      </c>
      <c r="I1017" s="11">
        <f t="shared" ca="1" si="132"/>
        <v>842</v>
      </c>
      <c r="J1017" s="11">
        <f t="shared" ca="1" si="132"/>
        <v>556</v>
      </c>
      <c r="K1017" s="11">
        <f t="shared" ca="1" si="132"/>
        <v>128</v>
      </c>
      <c r="L1017" s="11">
        <f t="shared" ca="1" si="132"/>
        <v>833</v>
      </c>
      <c r="M1017" s="11">
        <f t="shared" ca="1" si="132"/>
        <v>739</v>
      </c>
      <c r="N1017" s="11">
        <f t="shared" ca="1" si="132"/>
        <v>99</v>
      </c>
      <c r="O1017" s="11">
        <f t="shared" ca="1" si="132"/>
        <v>503</v>
      </c>
      <c r="P1017" s="11">
        <f t="shared" ca="1" si="132"/>
        <v>133</v>
      </c>
      <c r="Q1017" s="11">
        <f t="shared" ca="1" si="132"/>
        <v>729</v>
      </c>
      <c r="R1017" s="11">
        <f t="shared" ca="1" si="132"/>
        <v>493</v>
      </c>
      <c r="S1017" s="11">
        <f t="shared" ca="1" si="132"/>
        <v>384</v>
      </c>
      <c r="T1017" s="11">
        <f t="shared" ca="1" si="132"/>
        <v>904</v>
      </c>
      <c r="U1017" s="11">
        <f ca="1">IF($B$9=1,AVERAGE(Tabla1[[#This Row],[OCT]:[DIC]]),IF($B$9=2,AVERAGE(Tabla1[[#This Row],[JUL]:[DIC]]),AVERAGE(Tabla1[[#This Row],[ENE]:[DIC]])))</f>
        <v>593.66666666666663</v>
      </c>
      <c r="V1017" s="11">
        <f ca="1">+Tabla1[[#This Row],[PROMEDIO VENTA (UNDS)]]/30</f>
        <v>19.788888888888888</v>
      </c>
      <c r="W1017" s="11">
        <f ca="1">+Tabla1[[#This Row],[VENTA POR DÍA]]*Tabla1[[#This Row],[LEAD TIME (Días)]]</f>
        <v>375.98888888888888</v>
      </c>
      <c r="X1017" s="11" t="str">
        <f>IF(Tabla1[[#This Row],[ABC]]="C","A PEDIDO","STOCK")</f>
        <v>STOCK</v>
      </c>
      <c r="Y1017" s="11">
        <f ca="1">IF(Tabla1[[#This Row],[ABC]]="C",0,ROUNDUP(VLOOKUP(Tabla1[[#This Row],[ABC]],$F$11:$J$12,MATCH(Y$15,$F$10:$J$10,0),0)*Tabla1[[#This Row],[VENTA POR DÍA]],0))</f>
        <v>59</v>
      </c>
      <c r="Z1017" s="11">
        <f ca="1">IF(Tabla1[[#This Row],[ABC]]="C",0,ROUNDUP(VLOOKUP(Tabla1[[#This Row],[ABC]],$F$11:$J$12,MATCH(Z$15,$F$10:$J$10,0),0)*Tabla1[[#This Row],[VENTA POR DÍA]],0))</f>
        <v>578</v>
      </c>
    </row>
    <row r="1018" spans="2:26" x14ac:dyDescent="0.2">
      <c r="B1018" s="2">
        <v>347773</v>
      </c>
      <c r="C1018" s="2" t="s">
        <v>542</v>
      </c>
      <c r="D1018" s="2" t="s">
        <v>19</v>
      </c>
      <c r="E1018" s="3" t="s">
        <v>6</v>
      </c>
      <c r="F1018" s="16">
        <f t="shared" ca="1" si="126"/>
        <v>34</v>
      </c>
      <c r="G1018" s="17">
        <f t="shared" ca="1" si="127"/>
        <v>12</v>
      </c>
      <c r="H1018" s="36" t="str">
        <f>IFERROR(VLOOKUP(Tabla1[[#This Row],[COD PRODUCTO]],Tabla13[#All],9,0),"C")</f>
        <v>A</v>
      </c>
      <c r="I1018" s="11">
        <f t="shared" ca="1" si="132"/>
        <v>602</v>
      </c>
      <c r="J1018" s="11">
        <f t="shared" ca="1" si="132"/>
        <v>884</v>
      </c>
      <c r="K1018" s="11">
        <f t="shared" ca="1" si="132"/>
        <v>847</v>
      </c>
      <c r="L1018" s="11">
        <f t="shared" ca="1" si="132"/>
        <v>-4</v>
      </c>
      <c r="M1018" s="11">
        <f t="shared" ca="1" si="132"/>
        <v>337</v>
      </c>
      <c r="N1018" s="11">
        <f t="shared" ca="1" si="132"/>
        <v>863</v>
      </c>
      <c r="O1018" s="11">
        <f t="shared" ca="1" si="132"/>
        <v>897</v>
      </c>
      <c r="P1018" s="11">
        <f t="shared" ca="1" si="132"/>
        <v>961</v>
      </c>
      <c r="Q1018" s="11">
        <f t="shared" ca="1" si="132"/>
        <v>256</v>
      </c>
      <c r="R1018" s="11">
        <f t="shared" ca="1" si="132"/>
        <v>1000</v>
      </c>
      <c r="S1018" s="11">
        <f t="shared" ca="1" si="132"/>
        <v>100</v>
      </c>
      <c r="T1018" s="11">
        <f t="shared" ca="1" si="132"/>
        <v>563</v>
      </c>
      <c r="U1018" s="11">
        <f ca="1">IF($B$9=1,AVERAGE(Tabla1[[#This Row],[OCT]:[DIC]]),IF($B$9=2,AVERAGE(Tabla1[[#This Row],[JUL]:[DIC]]),AVERAGE(Tabla1[[#This Row],[ENE]:[DIC]])))</f>
        <v>554.33333333333337</v>
      </c>
      <c r="V1018" s="11">
        <f ca="1">+Tabla1[[#This Row],[PROMEDIO VENTA (UNDS)]]/30</f>
        <v>18.477777777777778</v>
      </c>
      <c r="W1018" s="11">
        <f ca="1">+Tabla1[[#This Row],[VENTA POR DÍA]]*Tabla1[[#This Row],[LEAD TIME (Días)]]</f>
        <v>221.73333333333335</v>
      </c>
      <c r="X1018" s="11" t="str">
        <f>IF(Tabla1[[#This Row],[ABC]]="C","A PEDIDO","STOCK")</f>
        <v>STOCK</v>
      </c>
      <c r="Y1018" s="11">
        <f ca="1">IF(Tabla1[[#This Row],[ABC]]="C",0,ROUNDUP(VLOOKUP(Tabla1[[#This Row],[ABC]],$F$11:$J$12,MATCH(Y$15,$F$10:$J$10,0),0)*Tabla1[[#This Row],[VENTA POR DÍA]],0))</f>
        <v>55</v>
      </c>
      <c r="Z1018" s="11">
        <f ca="1">IF(Tabla1[[#This Row],[ABC]]="C",0,ROUNDUP(VLOOKUP(Tabla1[[#This Row],[ABC]],$F$11:$J$12,MATCH(Z$15,$F$10:$J$10,0),0)*Tabla1[[#This Row],[VENTA POR DÍA]],0))</f>
        <v>540</v>
      </c>
    </row>
    <row r="1019" spans="2:26" x14ac:dyDescent="0.2">
      <c r="B1019" s="2">
        <v>348016</v>
      </c>
      <c r="C1019" s="2" t="s">
        <v>545</v>
      </c>
      <c r="D1019" s="2" t="s">
        <v>19</v>
      </c>
      <c r="E1019" s="3" t="s">
        <v>6</v>
      </c>
      <c r="F1019" s="16">
        <f t="shared" ca="1" si="126"/>
        <v>50</v>
      </c>
      <c r="G1019" s="17">
        <f t="shared" ca="1" si="127"/>
        <v>24</v>
      </c>
      <c r="H1019" s="36" t="str">
        <f>IFERROR(VLOOKUP(Tabla1[[#This Row],[COD PRODUCTO]],Tabla13[#All],9,0),"C")</f>
        <v>A</v>
      </c>
      <c r="I1019" s="11">
        <f t="shared" ca="1" si="132"/>
        <v>555</v>
      </c>
      <c r="J1019" s="11">
        <f t="shared" ca="1" si="132"/>
        <v>888</v>
      </c>
      <c r="K1019" s="11">
        <f t="shared" ca="1" si="132"/>
        <v>407</v>
      </c>
      <c r="L1019" s="11">
        <f t="shared" ca="1" si="132"/>
        <v>-43</v>
      </c>
      <c r="M1019" s="11">
        <f t="shared" ca="1" si="132"/>
        <v>157</v>
      </c>
      <c r="N1019" s="11">
        <f t="shared" ca="1" si="132"/>
        <v>349</v>
      </c>
      <c r="O1019" s="11">
        <f t="shared" ca="1" si="132"/>
        <v>672</v>
      </c>
      <c r="P1019" s="11">
        <f t="shared" ca="1" si="132"/>
        <v>101</v>
      </c>
      <c r="Q1019" s="11">
        <f t="shared" ca="1" si="132"/>
        <v>31</v>
      </c>
      <c r="R1019" s="11">
        <f t="shared" ca="1" si="132"/>
        <v>465</v>
      </c>
      <c r="S1019" s="11">
        <f t="shared" ca="1" si="132"/>
        <v>166</v>
      </c>
      <c r="T1019" s="11">
        <f t="shared" ca="1" si="132"/>
        <v>370</v>
      </c>
      <c r="U1019" s="11">
        <f ca="1">IF($B$9=1,AVERAGE(Tabla1[[#This Row],[OCT]:[DIC]]),IF($B$9=2,AVERAGE(Tabla1[[#This Row],[JUL]:[DIC]]),AVERAGE(Tabla1[[#This Row],[ENE]:[DIC]])))</f>
        <v>333.66666666666669</v>
      </c>
      <c r="V1019" s="11">
        <f ca="1">+Tabla1[[#This Row],[PROMEDIO VENTA (UNDS)]]/30</f>
        <v>11.122222222222224</v>
      </c>
      <c r="W1019" s="11">
        <f ca="1">+Tabla1[[#This Row],[VENTA POR DÍA]]*Tabla1[[#This Row],[LEAD TIME (Días)]]</f>
        <v>266.93333333333339</v>
      </c>
      <c r="X1019" s="11" t="str">
        <f>IF(Tabla1[[#This Row],[ABC]]="C","A PEDIDO","STOCK")</f>
        <v>STOCK</v>
      </c>
      <c r="Y1019" s="11">
        <f ca="1">IF(Tabla1[[#This Row],[ABC]]="C",0,ROUNDUP(VLOOKUP(Tabla1[[#This Row],[ABC]],$F$11:$J$12,MATCH(Y$15,$F$10:$J$10,0),0)*Tabla1[[#This Row],[VENTA POR DÍA]],0))</f>
        <v>34</v>
      </c>
      <c r="Z1019" s="11">
        <f ca="1">IF(Tabla1[[#This Row],[ABC]]="C",0,ROUNDUP(VLOOKUP(Tabla1[[#This Row],[ABC]],$F$11:$J$12,MATCH(Z$15,$F$10:$J$10,0),0)*Tabla1[[#This Row],[VENTA POR DÍA]],0))</f>
        <v>325</v>
      </c>
    </row>
    <row r="1020" spans="2:26" x14ac:dyDescent="0.2">
      <c r="B1020" s="2">
        <v>348473</v>
      </c>
      <c r="C1020" s="2" t="s">
        <v>559</v>
      </c>
      <c r="D1020" s="2" t="s">
        <v>19</v>
      </c>
      <c r="E1020" s="3" t="s">
        <v>6</v>
      </c>
      <c r="F1020" s="16">
        <f t="shared" ca="1" si="126"/>
        <v>5</v>
      </c>
      <c r="G1020" s="17">
        <f t="shared" ca="1" si="127"/>
        <v>18</v>
      </c>
      <c r="H1020" s="36" t="str">
        <f>IFERROR(VLOOKUP(Tabla1[[#This Row],[COD PRODUCTO]],Tabla13[#All],9,0),"C")</f>
        <v>A</v>
      </c>
      <c r="I1020" s="11">
        <f t="shared" ca="1" si="132"/>
        <v>877</v>
      </c>
      <c r="J1020" s="11">
        <f t="shared" ca="1" si="132"/>
        <v>937</v>
      </c>
      <c r="K1020" s="11">
        <f t="shared" ca="1" si="132"/>
        <v>310</v>
      </c>
      <c r="L1020" s="11">
        <f t="shared" ca="1" si="132"/>
        <v>596</v>
      </c>
      <c r="M1020" s="11">
        <f t="shared" ca="1" si="132"/>
        <v>404</v>
      </c>
      <c r="N1020" s="11">
        <f t="shared" ca="1" si="132"/>
        <v>875</v>
      </c>
      <c r="O1020" s="11">
        <f t="shared" ca="1" si="132"/>
        <v>894</v>
      </c>
      <c r="P1020" s="11">
        <f t="shared" ca="1" si="132"/>
        <v>-6</v>
      </c>
      <c r="Q1020" s="11">
        <f t="shared" ca="1" si="132"/>
        <v>140</v>
      </c>
      <c r="R1020" s="11">
        <f t="shared" ca="1" si="132"/>
        <v>568</v>
      </c>
      <c r="S1020" s="11">
        <f t="shared" ca="1" si="132"/>
        <v>624</v>
      </c>
      <c r="T1020" s="11">
        <f t="shared" ca="1" si="132"/>
        <v>615</v>
      </c>
      <c r="U1020" s="11">
        <f ca="1">IF($B$9=1,AVERAGE(Tabla1[[#This Row],[OCT]:[DIC]]),IF($B$9=2,AVERAGE(Tabla1[[#This Row],[JUL]:[DIC]]),AVERAGE(Tabla1[[#This Row],[ENE]:[DIC]])))</f>
        <v>602.33333333333337</v>
      </c>
      <c r="V1020" s="11">
        <f ca="1">+Tabla1[[#This Row],[PROMEDIO VENTA (UNDS)]]/30</f>
        <v>20.077777777777779</v>
      </c>
      <c r="W1020" s="11">
        <f ca="1">+Tabla1[[#This Row],[VENTA POR DÍA]]*Tabla1[[#This Row],[LEAD TIME (Días)]]</f>
        <v>361.40000000000003</v>
      </c>
      <c r="X1020" s="11" t="str">
        <f>IF(Tabla1[[#This Row],[ABC]]="C","A PEDIDO","STOCK")</f>
        <v>STOCK</v>
      </c>
      <c r="Y1020" s="11">
        <f ca="1">IF(Tabla1[[#This Row],[ABC]]="C",0,ROUNDUP(VLOOKUP(Tabla1[[#This Row],[ABC]],$F$11:$J$12,MATCH(Y$15,$F$10:$J$10,0),0)*Tabla1[[#This Row],[VENTA POR DÍA]],0))</f>
        <v>60</v>
      </c>
      <c r="Z1020" s="11">
        <f ca="1">IF(Tabla1[[#This Row],[ABC]]="C",0,ROUNDUP(VLOOKUP(Tabla1[[#This Row],[ABC]],$F$11:$J$12,MATCH(Z$15,$F$10:$J$10,0),0)*Tabla1[[#This Row],[VENTA POR DÍA]],0))</f>
        <v>586</v>
      </c>
    </row>
    <row r="1021" spans="2:26" x14ac:dyDescent="0.2">
      <c r="B1021" s="2">
        <v>348350</v>
      </c>
      <c r="C1021" s="2" t="s">
        <v>560</v>
      </c>
      <c r="D1021" s="2" t="s">
        <v>19</v>
      </c>
      <c r="E1021" s="3" t="s">
        <v>6</v>
      </c>
      <c r="F1021" s="16">
        <f t="shared" ca="1" si="126"/>
        <v>28</v>
      </c>
      <c r="G1021" s="17">
        <f t="shared" ca="1" si="127"/>
        <v>14</v>
      </c>
      <c r="H1021" s="36" t="str">
        <f>IFERROR(VLOOKUP(Tabla1[[#This Row],[COD PRODUCTO]],Tabla13[#All],9,0),"C")</f>
        <v>A</v>
      </c>
      <c r="I1021" s="11">
        <f t="shared" ca="1" si="132"/>
        <v>216</v>
      </c>
      <c r="J1021" s="11">
        <f t="shared" ca="1" si="132"/>
        <v>153</v>
      </c>
      <c r="K1021" s="11">
        <f t="shared" ca="1" si="132"/>
        <v>459</v>
      </c>
      <c r="L1021" s="11">
        <f t="shared" ca="1" si="132"/>
        <v>76</v>
      </c>
      <c r="M1021" s="11">
        <f t="shared" ca="1" si="132"/>
        <v>131</v>
      </c>
      <c r="N1021" s="11">
        <f t="shared" ca="1" si="132"/>
        <v>979</v>
      </c>
      <c r="O1021" s="11">
        <f t="shared" ca="1" si="132"/>
        <v>91</v>
      </c>
      <c r="P1021" s="11">
        <f t="shared" ca="1" si="132"/>
        <v>714</v>
      </c>
      <c r="Q1021" s="11">
        <f t="shared" ca="1" si="132"/>
        <v>902</v>
      </c>
      <c r="R1021" s="11">
        <f t="shared" ca="1" si="132"/>
        <v>451</v>
      </c>
      <c r="S1021" s="11">
        <f t="shared" ca="1" si="132"/>
        <v>453</v>
      </c>
      <c r="T1021" s="11">
        <f t="shared" ca="1" si="132"/>
        <v>944</v>
      </c>
      <c r="U1021" s="11">
        <f ca="1">IF($B$9=1,AVERAGE(Tabla1[[#This Row],[OCT]:[DIC]]),IF($B$9=2,AVERAGE(Tabla1[[#This Row],[JUL]:[DIC]]),AVERAGE(Tabla1[[#This Row],[ENE]:[DIC]])))</f>
        <v>616</v>
      </c>
      <c r="V1021" s="11">
        <f ca="1">+Tabla1[[#This Row],[PROMEDIO VENTA (UNDS)]]/30</f>
        <v>20.533333333333335</v>
      </c>
      <c r="W1021" s="11">
        <f ca="1">+Tabla1[[#This Row],[VENTA POR DÍA]]*Tabla1[[#This Row],[LEAD TIME (Días)]]</f>
        <v>287.4666666666667</v>
      </c>
      <c r="X1021" s="11" t="str">
        <f>IF(Tabla1[[#This Row],[ABC]]="C","A PEDIDO","STOCK")</f>
        <v>STOCK</v>
      </c>
      <c r="Y1021" s="11">
        <f ca="1">IF(Tabla1[[#This Row],[ABC]]="C",0,ROUNDUP(VLOOKUP(Tabla1[[#This Row],[ABC]],$F$11:$J$12,MATCH(Y$15,$F$10:$J$10,0),0)*Tabla1[[#This Row],[VENTA POR DÍA]],0))</f>
        <v>62</v>
      </c>
      <c r="Z1021" s="11">
        <f ca="1">IF(Tabla1[[#This Row],[ABC]]="C",0,ROUNDUP(VLOOKUP(Tabla1[[#This Row],[ABC]],$F$11:$J$12,MATCH(Z$15,$F$10:$J$10,0),0)*Tabla1[[#This Row],[VENTA POR DÍA]],0))</f>
        <v>600</v>
      </c>
    </row>
    <row r="1022" spans="2:26" x14ac:dyDescent="0.2">
      <c r="B1022" s="2">
        <v>348210</v>
      </c>
      <c r="C1022" s="2" t="s">
        <v>562</v>
      </c>
      <c r="D1022" s="2" t="s">
        <v>19</v>
      </c>
      <c r="E1022" s="3" t="s">
        <v>6</v>
      </c>
      <c r="F1022" s="16">
        <f t="shared" ca="1" si="126"/>
        <v>48</v>
      </c>
      <c r="G1022" s="17">
        <f t="shared" ca="1" si="127"/>
        <v>11</v>
      </c>
      <c r="H1022" s="36" t="str">
        <f>IFERROR(VLOOKUP(Tabla1[[#This Row],[COD PRODUCTO]],Tabla13[#All],9,0),"C")</f>
        <v>C</v>
      </c>
      <c r="I1022" s="11">
        <f t="shared" ca="1" si="132"/>
        <v>873</v>
      </c>
      <c r="J1022" s="11">
        <f t="shared" ca="1" si="132"/>
        <v>517</v>
      </c>
      <c r="K1022" s="11">
        <f t="shared" ca="1" si="132"/>
        <v>241</v>
      </c>
      <c r="L1022" s="11">
        <f t="shared" ca="1" si="132"/>
        <v>184</v>
      </c>
      <c r="M1022" s="11">
        <f t="shared" ca="1" si="132"/>
        <v>-25</v>
      </c>
      <c r="N1022" s="11">
        <f t="shared" ca="1" si="132"/>
        <v>475</v>
      </c>
      <c r="O1022" s="11">
        <f t="shared" ca="1" si="132"/>
        <v>1</v>
      </c>
      <c r="P1022" s="11">
        <f t="shared" ca="1" si="132"/>
        <v>206</v>
      </c>
      <c r="Q1022" s="11">
        <f t="shared" ca="1" si="132"/>
        <v>924</v>
      </c>
      <c r="R1022" s="11">
        <f t="shared" ca="1" si="132"/>
        <v>406</v>
      </c>
      <c r="S1022" s="11">
        <f t="shared" ca="1" si="132"/>
        <v>926</v>
      </c>
      <c r="T1022" s="11">
        <f t="shared" ca="1" si="132"/>
        <v>414</v>
      </c>
      <c r="U1022" s="11">
        <f ca="1">IF($B$9=1,AVERAGE(Tabla1[[#This Row],[OCT]:[DIC]]),IF($B$9=2,AVERAGE(Tabla1[[#This Row],[JUL]:[DIC]]),AVERAGE(Tabla1[[#This Row],[ENE]:[DIC]])))</f>
        <v>582</v>
      </c>
      <c r="V1022" s="11">
        <f ca="1">+Tabla1[[#This Row],[PROMEDIO VENTA (UNDS)]]/30</f>
        <v>19.399999999999999</v>
      </c>
      <c r="W1022" s="11">
        <f ca="1">+Tabla1[[#This Row],[VENTA POR DÍA]]*Tabla1[[#This Row],[LEAD TIME (Días)]]</f>
        <v>213.39999999999998</v>
      </c>
      <c r="X1022" s="11" t="str">
        <f>IF(Tabla1[[#This Row],[ABC]]="C","A PEDIDO","STOCK")</f>
        <v>A PEDIDO</v>
      </c>
      <c r="Y1022" s="11">
        <f>IF(Tabla1[[#This Row],[ABC]]="C",0,ROUNDUP(VLOOKUP(Tabla1[[#This Row],[ABC]],$F$11:$J$12,MATCH(Y$15,$F$10:$J$10,0),0)*Tabla1[[#This Row],[VENTA POR DÍA]],0))</f>
        <v>0</v>
      </c>
      <c r="Z1022" s="11">
        <f>IF(Tabla1[[#This Row],[ABC]]="C",0,ROUNDUP(VLOOKUP(Tabla1[[#This Row],[ABC]],$F$11:$J$12,MATCH(Z$15,$F$10:$J$10,0),0)*Tabla1[[#This Row],[VENTA POR DÍA]],0))</f>
        <v>0</v>
      </c>
    </row>
    <row r="1023" spans="2:26" x14ac:dyDescent="0.2">
      <c r="B1023" s="2">
        <v>348639</v>
      </c>
      <c r="C1023" s="2" t="s">
        <v>455</v>
      </c>
      <c r="D1023" s="2" t="s">
        <v>19</v>
      </c>
      <c r="E1023" s="3" t="s">
        <v>6</v>
      </c>
      <c r="F1023" s="16">
        <f t="shared" ca="1" si="126"/>
        <v>36</v>
      </c>
      <c r="G1023" s="17">
        <f t="shared" ca="1" si="127"/>
        <v>26</v>
      </c>
      <c r="H1023" s="36" t="str">
        <f>IFERROR(VLOOKUP(Tabla1[[#This Row],[COD PRODUCTO]],Tabla13[#All],9,0),"C")</f>
        <v>B</v>
      </c>
      <c r="I1023" s="11">
        <f t="shared" ca="1" si="132"/>
        <v>675</v>
      </c>
      <c r="J1023" s="11">
        <f t="shared" ca="1" si="132"/>
        <v>514</v>
      </c>
      <c r="K1023" s="11">
        <f t="shared" ca="1" si="132"/>
        <v>929</v>
      </c>
      <c r="L1023" s="11">
        <f t="shared" ca="1" si="132"/>
        <v>585</v>
      </c>
      <c r="M1023" s="11">
        <f t="shared" ca="1" si="132"/>
        <v>554</v>
      </c>
      <c r="N1023" s="11">
        <f t="shared" ca="1" si="132"/>
        <v>-26</v>
      </c>
      <c r="O1023" s="11">
        <f t="shared" ca="1" si="132"/>
        <v>575</v>
      </c>
      <c r="P1023" s="11">
        <f t="shared" ca="1" si="132"/>
        <v>902</v>
      </c>
      <c r="Q1023" s="11">
        <f t="shared" ca="1" si="132"/>
        <v>-13</v>
      </c>
      <c r="R1023" s="11">
        <f t="shared" ca="1" si="132"/>
        <v>713</v>
      </c>
      <c r="S1023" s="11">
        <f t="shared" ca="1" si="132"/>
        <v>243</v>
      </c>
      <c r="T1023" s="11">
        <f t="shared" ca="1" si="132"/>
        <v>80</v>
      </c>
      <c r="U1023" s="11">
        <f ca="1">IF($B$9=1,AVERAGE(Tabla1[[#This Row],[OCT]:[DIC]]),IF($B$9=2,AVERAGE(Tabla1[[#This Row],[JUL]:[DIC]]),AVERAGE(Tabla1[[#This Row],[ENE]:[DIC]])))</f>
        <v>345.33333333333331</v>
      </c>
      <c r="V1023" s="11">
        <f ca="1">+Tabla1[[#This Row],[PROMEDIO VENTA (UNDS)]]/30</f>
        <v>11.511111111111111</v>
      </c>
      <c r="W1023" s="11">
        <f ca="1">+Tabla1[[#This Row],[VENTA POR DÍA]]*Tabla1[[#This Row],[LEAD TIME (Días)]]</f>
        <v>299.28888888888889</v>
      </c>
      <c r="X1023" s="11" t="str">
        <f>IF(Tabla1[[#This Row],[ABC]]="C","A PEDIDO","STOCK")</f>
        <v>STOCK</v>
      </c>
      <c r="Y1023" s="11">
        <f ca="1">IF(Tabla1[[#This Row],[ABC]]="C",0,ROUNDUP(VLOOKUP(Tabla1[[#This Row],[ABC]],$F$11:$J$12,MATCH(Y$15,$F$10:$J$10,0),0)*Tabla1[[#This Row],[VENTA POR DÍA]],0))</f>
        <v>108</v>
      </c>
      <c r="Z1023" s="11">
        <f ca="1">IF(Tabla1[[#This Row],[ABC]]="C",0,ROUNDUP(VLOOKUP(Tabla1[[#This Row],[ABC]],$F$11:$J$12,MATCH(Z$15,$F$10:$J$10,0),0)*Tabla1[[#This Row],[VENTA POR DÍA]],0))</f>
        <v>263</v>
      </c>
    </row>
    <row r="1024" spans="2:26" x14ac:dyDescent="0.2">
      <c r="B1024" s="2">
        <v>347661</v>
      </c>
      <c r="C1024" s="2" t="s">
        <v>575</v>
      </c>
      <c r="D1024" s="2" t="s">
        <v>19</v>
      </c>
      <c r="E1024" s="3" t="s">
        <v>6</v>
      </c>
      <c r="F1024" s="16">
        <f t="shared" ca="1" si="126"/>
        <v>45</v>
      </c>
      <c r="G1024" s="17">
        <f t="shared" ca="1" si="127"/>
        <v>12</v>
      </c>
      <c r="H1024" s="36" t="str">
        <f>IFERROR(VLOOKUP(Tabla1[[#This Row],[COD PRODUCTO]],Tabla13[#All],9,0),"C")</f>
        <v>B</v>
      </c>
      <c r="I1024" s="11">
        <f t="shared" ca="1" si="132"/>
        <v>336</v>
      </c>
      <c r="J1024" s="11">
        <f t="shared" ca="1" si="132"/>
        <v>148</v>
      </c>
      <c r="K1024" s="11">
        <f t="shared" ca="1" si="132"/>
        <v>357</v>
      </c>
      <c r="L1024" s="11">
        <f t="shared" ca="1" si="132"/>
        <v>646</v>
      </c>
      <c r="M1024" s="11">
        <f t="shared" ca="1" si="132"/>
        <v>514</v>
      </c>
      <c r="N1024" s="11">
        <f t="shared" ca="1" si="132"/>
        <v>13</v>
      </c>
      <c r="O1024" s="11">
        <f t="shared" ca="1" si="132"/>
        <v>984</v>
      </c>
      <c r="P1024" s="11">
        <f t="shared" ca="1" si="132"/>
        <v>530</v>
      </c>
      <c r="Q1024" s="11">
        <f t="shared" ca="1" si="132"/>
        <v>251</v>
      </c>
      <c r="R1024" s="11">
        <f t="shared" ca="1" si="132"/>
        <v>118</v>
      </c>
      <c r="S1024" s="11">
        <f t="shared" ca="1" si="132"/>
        <v>-84</v>
      </c>
      <c r="T1024" s="11">
        <f t="shared" ca="1" si="132"/>
        <v>383</v>
      </c>
      <c r="U1024" s="11">
        <f ca="1">IF($B$9=1,AVERAGE(Tabla1[[#This Row],[OCT]:[DIC]]),IF($B$9=2,AVERAGE(Tabla1[[#This Row],[JUL]:[DIC]]),AVERAGE(Tabla1[[#This Row],[ENE]:[DIC]])))</f>
        <v>139</v>
      </c>
      <c r="V1024" s="11">
        <f ca="1">+Tabla1[[#This Row],[PROMEDIO VENTA (UNDS)]]/30</f>
        <v>4.6333333333333337</v>
      </c>
      <c r="W1024" s="11">
        <f ca="1">+Tabla1[[#This Row],[VENTA POR DÍA]]*Tabla1[[#This Row],[LEAD TIME (Días)]]</f>
        <v>55.600000000000009</v>
      </c>
      <c r="X1024" s="11" t="str">
        <f>IF(Tabla1[[#This Row],[ABC]]="C","A PEDIDO","STOCK")</f>
        <v>STOCK</v>
      </c>
      <c r="Y1024" s="11">
        <f ca="1">IF(Tabla1[[#This Row],[ABC]]="C",0,ROUNDUP(VLOOKUP(Tabla1[[#This Row],[ABC]],$F$11:$J$12,MATCH(Y$15,$F$10:$J$10,0),0)*Tabla1[[#This Row],[VENTA POR DÍA]],0))</f>
        <v>44</v>
      </c>
      <c r="Z1024" s="11">
        <f ca="1">IF(Tabla1[[#This Row],[ABC]]="C",0,ROUNDUP(VLOOKUP(Tabla1[[#This Row],[ABC]],$F$11:$J$12,MATCH(Z$15,$F$10:$J$10,0),0)*Tabla1[[#This Row],[VENTA POR DÍA]],0))</f>
        <v>106</v>
      </c>
    </row>
    <row r="1025" spans="2:26" x14ac:dyDescent="0.2">
      <c r="B1025" s="2">
        <v>347660</v>
      </c>
      <c r="C1025" s="2" t="s">
        <v>576</v>
      </c>
      <c r="D1025" s="2" t="s">
        <v>19</v>
      </c>
      <c r="E1025" s="3" t="s">
        <v>6</v>
      </c>
      <c r="F1025" s="16">
        <f t="shared" ca="1" si="126"/>
        <v>39</v>
      </c>
      <c r="G1025" s="17">
        <f t="shared" ca="1" si="127"/>
        <v>13</v>
      </c>
      <c r="H1025" s="36" t="str">
        <f>IFERROR(VLOOKUP(Tabla1[[#This Row],[COD PRODUCTO]],Tabla13[#All],9,0),"C")</f>
        <v>C</v>
      </c>
      <c r="I1025" s="11">
        <f t="shared" ca="1" si="132"/>
        <v>410</v>
      </c>
      <c r="J1025" s="11">
        <f t="shared" ca="1" si="132"/>
        <v>712</v>
      </c>
      <c r="K1025" s="11">
        <f t="shared" ca="1" si="132"/>
        <v>128</v>
      </c>
      <c r="L1025" s="11">
        <f t="shared" ca="1" si="132"/>
        <v>498</v>
      </c>
      <c r="M1025" s="11">
        <f t="shared" ca="1" si="132"/>
        <v>765</v>
      </c>
      <c r="N1025" s="11">
        <f t="shared" ca="1" si="132"/>
        <v>310</v>
      </c>
      <c r="O1025" s="11">
        <f t="shared" ca="1" si="132"/>
        <v>790</v>
      </c>
      <c r="P1025" s="11">
        <f t="shared" ca="1" si="132"/>
        <v>218</v>
      </c>
      <c r="Q1025" s="11">
        <f t="shared" ca="1" si="132"/>
        <v>931</v>
      </c>
      <c r="R1025" s="11">
        <f t="shared" ca="1" si="132"/>
        <v>367</v>
      </c>
      <c r="S1025" s="11">
        <f t="shared" ca="1" si="132"/>
        <v>913</v>
      </c>
      <c r="T1025" s="11">
        <f t="shared" ca="1" si="132"/>
        <v>701</v>
      </c>
      <c r="U1025" s="11">
        <f ca="1">IF($B$9=1,AVERAGE(Tabla1[[#This Row],[OCT]:[DIC]]),IF($B$9=2,AVERAGE(Tabla1[[#This Row],[JUL]:[DIC]]),AVERAGE(Tabla1[[#This Row],[ENE]:[DIC]])))</f>
        <v>660.33333333333337</v>
      </c>
      <c r="V1025" s="11">
        <f ca="1">+Tabla1[[#This Row],[PROMEDIO VENTA (UNDS)]]/30</f>
        <v>22.011111111111113</v>
      </c>
      <c r="W1025" s="11">
        <f ca="1">+Tabla1[[#This Row],[VENTA POR DÍA]]*Tabla1[[#This Row],[LEAD TIME (Días)]]</f>
        <v>286.14444444444445</v>
      </c>
      <c r="X1025" s="11" t="str">
        <f>IF(Tabla1[[#This Row],[ABC]]="C","A PEDIDO","STOCK")</f>
        <v>A PEDIDO</v>
      </c>
      <c r="Y1025" s="11">
        <f>IF(Tabla1[[#This Row],[ABC]]="C",0,ROUNDUP(VLOOKUP(Tabla1[[#This Row],[ABC]],$F$11:$J$12,MATCH(Y$15,$F$10:$J$10,0),0)*Tabla1[[#This Row],[VENTA POR DÍA]],0))</f>
        <v>0</v>
      </c>
      <c r="Z1025" s="11">
        <f>IF(Tabla1[[#This Row],[ABC]]="C",0,ROUNDUP(VLOOKUP(Tabla1[[#This Row],[ABC]],$F$11:$J$12,MATCH(Z$15,$F$10:$J$10,0),0)*Tabla1[[#This Row],[VENTA POR DÍA]],0))</f>
        <v>0</v>
      </c>
    </row>
    <row r="1026" spans="2:26" x14ac:dyDescent="0.2">
      <c r="B1026" s="2">
        <v>348595</v>
      </c>
      <c r="C1026" s="2" t="s">
        <v>587</v>
      </c>
      <c r="D1026" s="2" t="s">
        <v>19</v>
      </c>
      <c r="E1026" s="3" t="s">
        <v>6</v>
      </c>
      <c r="F1026" s="16">
        <f t="shared" ca="1" si="126"/>
        <v>50</v>
      </c>
      <c r="G1026" s="17">
        <f t="shared" ca="1" si="127"/>
        <v>15</v>
      </c>
      <c r="H1026" s="36" t="str">
        <f>IFERROR(VLOOKUP(Tabla1[[#This Row],[COD PRODUCTO]],Tabla13[#All],9,0),"C")</f>
        <v>C</v>
      </c>
      <c r="I1026" s="11">
        <f t="shared" ref="I1026:T1035" ca="1" si="133">RANDBETWEEN(-100,1000)</f>
        <v>155</v>
      </c>
      <c r="J1026" s="11">
        <f t="shared" ca="1" si="133"/>
        <v>209</v>
      </c>
      <c r="K1026" s="11">
        <f t="shared" ca="1" si="133"/>
        <v>107</v>
      </c>
      <c r="L1026" s="11">
        <f t="shared" ca="1" si="133"/>
        <v>176</v>
      </c>
      <c r="M1026" s="11">
        <f t="shared" ca="1" si="133"/>
        <v>822</v>
      </c>
      <c r="N1026" s="11">
        <f t="shared" ca="1" si="133"/>
        <v>107</v>
      </c>
      <c r="O1026" s="11">
        <f t="shared" ca="1" si="133"/>
        <v>585</v>
      </c>
      <c r="P1026" s="11">
        <f t="shared" ca="1" si="133"/>
        <v>847</v>
      </c>
      <c r="Q1026" s="11">
        <f t="shared" ca="1" si="133"/>
        <v>-12</v>
      </c>
      <c r="R1026" s="11">
        <f t="shared" ca="1" si="133"/>
        <v>442</v>
      </c>
      <c r="S1026" s="11">
        <f t="shared" ca="1" si="133"/>
        <v>961</v>
      </c>
      <c r="T1026" s="11">
        <f t="shared" ca="1" si="133"/>
        <v>755</v>
      </c>
      <c r="U1026" s="11">
        <f ca="1">IF($B$9=1,AVERAGE(Tabla1[[#This Row],[OCT]:[DIC]]),IF($B$9=2,AVERAGE(Tabla1[[#This Row],[JUL]:[DIC]]),AVERAGE(Tabla1[[#This Row],[ENE]:[DIC]])))</f>
        <v>719.33333333333337</v>
      </c>
      <c r="V1026" s="11">
        <f ca="1">+Tabla1[[#This Row],[PROMEDIO VENTA (UNDS)]]/30</f>
        <v>23.977777777777778</v>
      </c>
      <c r="W1026" s="11">
        <f ca="1">+Tabla1[[#This Row],[VENTA POR DÍA]]*Tabla1[[#This Row],[LEAD TIME (Días)]]</f>
        <v>359.66666666666669</v>
      </c>
      <c r="X1026" s="11" t="str">
        <f>IF(Tabla1[[#This Row],[ABC]]="C","A PEDIDO","STOCK")</f>
        <v>A PEDIDO</v>
      </c>
      <c r="Y1026" s="11">
        <f>IF(Tabla1[[#This Row],[ABC]]="C",0,ROUNDUP(VLOOKUP(Tabla1[[#This Row],[ABC]],$F$11:$J$12,MATCH(Y$15,$F$10:$J$10,0),0)*Tabla1[[#This Row],[VENTA POR DÍA]],0))</f>
        <v>0</v>
      </c>
      <c r="Z1026" s="11">
        <f>IF(Tabla1[[#This Row],[ABC]]="C",0,ROUNDUP(VLOOKUP(Tabla1[[#This Row],[ABC]],$F$11:$J$12,MATCH(Z$15,$F$10:$J$10,0),0)*Tabla1[[#This Row],[VENTA POR DÍA]],0))</f>
        <v>0</v>
      </c>
    </row>
    <row r="1027" spans="2:26" x14ac:dyDescent="0.2">
      <c r="B1027" s="2">
        <v>347798</v>
      </c>
      <c r="C1027" s="2" t="s">
        <v>589</v>
      </c>
      <c r="D1027" s="2" t="s">
        <v>19</v>
      </c>
      <c r="E1027" s="3" t="s">
        <v>6</v>
      </c>
      <c r="F1027" s="16">
        <f t="shared" ca="1" si="126"/>
        <v>45</v>
      </c>
      <c r="G1027" s="17">
        <f t="shared" ca="1" si="127"/>
        <v>23</v>
      </c>
      <c r="H1027" s="36" t="str">
        <f>IFERROR(VLOOKUP(Tabla1[[#This Row],[COD PRODUCTO]],Tabla13[#All],9,0),"C")</f>
        <v>A</v>
      </c>
      <c r="I1027" s="11">
        <f t="shared" ca="1" si="133"/>
        <v>710</v>
      </c>
      <c r="J1027" s="11">
        <f t="shared" ca="1" si="133"/>
        <v>937</v>
      </c>
      <c r="K1027" s="11">
        <f t="shared" ca="1" si="133"/>
        <v>349</v>
      </c>
      <c r="L1027" s="11">
        <f t="shared" ca="1" si="133"/>
        <v>198</v>
      </c>
      <c r="M1027" s="11">
        <f t="shared" ca="1" si="133"/>
        <v>73</v>
      </c>
      <c r="N1027" s="11">
        <f t="shared" ca="1" si="133"/>
        <v>-68</v>
      </c>
      <c r="O1027" s="11">
        <f t="shared" ca="1" si="133"/>
        <v>7</v>
      </c>
      <c r="P1027" s="11">
        <f t="shared" ca="1" si="133"/>
        <v>14</v>
      </c>
      <c r="Q1027" s="11">
        <f t="shared" ca="1" si="133"/>
        <v>600</v>
      </c>
      <c r="R1027" s="11">
        <f t="shared" ca="1" si="133"/>
        <v>75</v>
      </c>
      <c r="S1027" s="11">
        <f t="shared" ca="1" si="133"/>
        <v>684</v>
      </c>
      <c r="T1027" s="11">
        <f t="shared" ca="1" si="133"/>
        <v>588</v>
      </c>
      <c r="U1027" s="11">
        <f ca="1">IF($B$9=1,AVERAGE(Tabla1[[#This Row],[OCT]:[DIC]]),IF($B$9=2,AVERAGE(Tabla1[[#This Row],[JUL]:[DIC]]),AVERAGE(Tabla1[[#This Row],[ENE]:[DIC]])))</f>
        <v>449</v>
      </c>
      <c r="V1027" s="11">
        <f ca="1">+Tabla1[[#This Row],[PROMEDIO VENTA (UNDS)]]/30</f>
        <v>14.966666666666667</v>
      </c>
      <c r="W1027" s="11">
        <f ca="1">+Tabla1[[#This Row],[VENTA POR DÍA]]*Tabla1[[#This Row],[LEAD TIME (Días)]]</f>
        <v>344.23333333333335</v>
      </c>
      <c r="X1027" s="11" t="str">
        <f>IF(Tabla1[[#This Row],[ABC]]="C","A PEDIDO","STOCK")</f>
        <v>STOCK</v>
      </c>
      <c r="Y1027" s="11">
        <f ca="1">IF(Tabla1[[#This Row],[ABC]]="C",0,ROUNDUP(VLOOKUP(Tabla1[[#This Row],[ABC]],$F$11:$J$12,MATCH(Y$15,$F$10:$J$10,0),0)*Tabla1[[#This Row],[VENTA POR DÍA]],0))</f>
        <v>45</v>
      </c>
      <c r="Z1027" s="11">
        <f ca="1">IF(Tabla1[[#This Row],[ABC]]="C",0,ROUNDUP(VLOOKUP(Tabla1[[#This Row],[ABC]],$F$11:$J$12,MATCH(Z$15,$F$10:$J$10,0),0)*Tabla1[[#This Row],[VENTA POR DÍA]],0))</f>
        <v>437</v>
      </c>
    </row>
    <row r="1028" spans="2:26" x14ac:dyDescent="0.2">
      <c r="B1028" s="2">
        <v>347572</v>
      </c>
      <c r="C1028" s="2" t="s">
        <v>602</v>
      </c>
      <c r="D1028" s="2" t="s">
        <v>19</v>
      </c>
      <c r="E1028" s="3" t="s">
        <v>6</v>
      </c>
      <c r="F1028" s="16">
        <f t="shared" ca="1" si="126"/>
        <v>45</v>
      </c>
      <c r="G1028" s="17">
        <f t="shared" ca="1" si="127"/>
        <v>7</v>
      </c>
      <c r="H1028" s="36" t="str">
        <f>IFERROR(VLOOKUP(Tabla1[[#This Row],[COD PRODUCTO]],Tabla13[#All],9,0),"C")</f>
        <v>C</v>
      </c>
      <c r="I1028" s="11">
        <f t="shared" ca="1" si="133"/>
        <v>443</v>
      </c>
      <c r="J1028" s="11">
        <f t="shared" ca="1" si="133"/>
        <v>367</v>
      </c>
      <c r="K1028" s="11">
        <f t="shared" ca="1" si="133"/>
        <v>418</v>
      </c>
      <c r="L1028" s="11">
        <f t="shared" ca="1" si="133"/>
        <v>962</v>
      </c>
      <c r="M1028" s="11">
        <f t="shared" ca="1" si="133"/>
        <v>294</v>
      </c>
      <c r="N1028" s="11">
        <f t="shared" ca="1" si="133"/>
        <v>359</v>
      </c>
      <c r="O1028" s="11">
        <f t="shared" ca="1" si="133"/>
        <v>977</v>
      </c>
      <c r="P1028" s="11">
        <f t="shared" ca="1" si="133"/>
        <v>137</v>
      </c>
      <c r="Q1028" s="11">
        <f t="shared" ca="1" si="133"/>
        <v>353</v>
      </c>
      <c r="R1028" s="11">
        <f t="shared" ca="1" si="133"/>
        <v>675</v>
      </c>
      <c r="S1028" s="11">
        <f t="shared" ca="1" si="133"/>
        <v>145</v>
      </c>
      <c r="T1028" s="11">
        <f t="shared" ca="1" si="133"/>
        <v>932</v>
      </c>
      <c r="U1028" s="11">
        <f ca="1">IF($B$9=1,AVERAGE(Tabla1[[#This Row],[OCT]:[DIC]]),IF($B$9=2,AVERAGE(Tabla1[[#This Row],[JUL]:[DIC]]),AVERAGE(Tabla1[[#This Row],[ENE]:[DIC]])))</f>
        <v>584</v>
      </c>
      <c r="V1028" s="11">
        <f ca="1">+Tabla1[[#This Row],[PROMEDIO VENTA (UNDS)]]/30</f>
        <v>19.466666666666665</v>
      </c>
      <c r="W1028" s="11">
        <f ca="1">+Tabla1[[#This Row],[VENTA POR DÍA]]*Tabla1[[#This Row],[LEAD TIME (Días)]]</f>
        <v>136.26666666666665</v>
      </c>
      <c r="X1028" s="11" t="str">
        <f>IF(Tabla1[[#This Row],[ABC]]="C","A PEDIDO","STOCK")</f>
        <v>A PEDIDO</v>
      </c>
      <c r="Y1028" s="11">
        <f>IF(Tabla1[[#This Row],[ABC]]="C",0,ROUNDUP(VLOOKUP(Tabla1[[#This Row],[ABC]],$F$11:$J$12,MATCH(Y$15,$F$10:$J$10,0),0)*Tabla1[[#This Row],[VENTA POR DÍA]],0))</f>
        <v>0</v>
      </c>
      <c r="Z1028" s="11">
        <f>IF(Tabla1[[#This Row],[ABC]]="C",0,ROUNDUP(VLOOKUP(Tabla1[[#This Row],[ABC]],$F$11:$J$12,MATCH(Z$15,$F$10:$J$10,0),0)*Tabla1[[#This Row],[VENTA POR DÍA]],0))</f>
        <v>0</v>
      </c>
    </row>
    <row r="1029" spans="2:26" x14ac:dyDescent="0.2">
      <c r="B1029" s="2">
        <v>347573</v>
      </c>
      <c r="C1029" s="2" t="s">
        <v>603</v>
      </c>
      <c r="D1029" s="2" t="s">
        <v>19</v>
      </c>
      <c r="E1029" s="3" t="s">
        <v>6</v>
      </c>
      <c r="F1029" s="16">
        <f t="shared" ca="1" si="126"/>
        <v>31</v>
      </c>
      <c r="G1029" s="17">
        <f t="shared" ca="1" si="127"/>
        <v>25</v>
      </c>
      <c r="H1029" s="36" t="str">
        <f>IFERROR(VLOOKUP(Tabla1[[#This Row],[COD PRODUCTO]],Tabla13[#All],9,0),"C")</f>
        <v>C</v>
      </c>
      <c r="I1029" s="11">
        <f t="shared" ca="1" si="133"/>
        <v>746</v>
      </c>
      <c r="J1029" s="11">
        <f t="shared" ca="1" si="133"/>
        <v>947</v>
      </c>
      <c r="K1029" s="11">
        <f t="shared" ca="1" si="133"/>
        <v>850</v>
      </c>
      <c r="L1029" s="11">
        <f t="shared" ca="1" si="133"/>
        <v>979</v>
      </c>
      <c r="M1029" s="11">
        <f t="shared" ca="1" si="133"/>
        <v>-82</v>
      </c>
      <c r="N1029" s="11">
        <f t="shared" ca="1" si="133"/>
        <v>712</v>
      </c>
      <c r="O1029" s="11">
        <f t="shared" ca="1" si="133"/>
        <v>-78</v>
      </c>
      <c r="P1029" s="11">
        <f t="shared" ca="1" si="133"/>
        <v>502</v>
      </c>
      <c r="Q1029" s="11">
        <f t="shared" ca="1" si="133"/>
        <v>731</v>
      </c>
      <c r="R1029" s="11">
        <f t="shared" ca="1" si="133"/>
        <v>237</v>
      </c>
      <c r="S1029" s="11">
        <f t="shared" ca="1" si="133"/>
        <v>870</v>
      </c>
      <c r="T1029" s="11">
        <f t="shared" ca="1" si="133"/>
        <v>-22</v>
      </c>
      <c r="U1029" s="11">
        <f ca="1">IF($B$9=1,AVERAGE(Tabla1[[#This Row],[OCT]:[DIC]]),IF($B$9=2,AVERAGE(Tabla1[[#This Row],[JUL]:[DIC]]),AVERAGE(Tabla1[[#This Row],[ENE]:[DIC]])))</f>
        <v>361.66666666666669</v>
      </c>
      <c r="V1029" s="11">
        <f ca="1">+Tabla1[[#This Row],[PROMEDIO VENTA (UNDS)]]/30</f>
        <v>12.055555555555555</v>
      </c>
      <c r="W1029" s="11">
        <f ca="1">+Tabla1[[#This Row],[VENTA POR DÍA]]*Tabla1[[#This Row],[LEAD TIME (Días)]]</f>
        <v>301.38888888888886</v>
      </c>
      <c r="X1029" s="11" t="str">
        <f>IF(Tabla1[[#This Row],[ABC]]="C","A PEDIDO","STOCK")</f>
        <v>A PEDIDO</v>
      </c>
      <c r="Y1029" s="11">
        <f>IF(Tabla1[[#This Row],[ABC]]="C",0,ROUNDUP(VLOOKUP(Tabla1[[#This Row],[ABC]],$F$11:$J$12,MATCH(Y$15,$F$10:$J$10,0),0)*Tabla1[[#This Row],[VENTA POR DÍA]],0))</f>
        <v>0</v>
      </c>
      <c r="Z1029" s="11">
        <f>IF(Tabla1[[#This Row],[ABC]]="C",0,ROUNDUP(VLOOKUP(Tabla1[[#This Row],[ABC]],$F$11:$J$12,MATCH(Z$15,$F$10:$J$10,0),0)*Tabla1[[#This Row],[VENTA POR DÍA]],0))</f>
        <v>0</v>
      </c>
    </row>
    <row r="1030" spans="2:26" x14ac:dyDescent="0.2">
      <c r="B1030" s="2">
        <v>347808</v>
      </c>
      <c r="C1030" s="2" t="s">
        <v>389</v>
      </c>
      <c r="D1030" s="2" t="s">
        <v>19</v>
      </c>
      <c r="E1030" s="3" t="s">
        <v>6</v>
      </c>
      <c r="F1030" s="16">
        <f t="shared" ca="1" si="126"/>
        <v>14</v>
      </c>
      <c r="G1030" s="17">
        <f t="shared" ca="1" si="127"/>
        <v>26</v>
      </c>
      <c r="H1030" s="36" t="str">
        <f>IFERROR(VLOOKUP(Tabla1[[#This Row],[COD PRODUCTO]],Tabla13[#All],9,0),"C")</f>
        <v>B</v>
      </c>
      <c r="I1030" s="11">
        <f t="shared" ca="1" si="133"/>
        <v>436</v>
      </c>
      <c r="J1030" s="11">
        <f t="shared" ca="1" si="133"/>
        <v>365</v>
      </c>
      <c r="K1030" s="11">
        <f t="shared" ca="1" si="133"/>
        <v>39</v>
      </c>
      <c r="L1030" s="11">
        <f t="shared" ca="1" si="133"/>
        <v>540</v>
      </c>
      <c r="M1030" s="11">
        <f t="shared" ca="1" si="133"/>
        <v>954</v>
      </c>
      <c r="N1030" s="11">
        <f t="shared" ca="1" si="133"/>
        <v>25</v>
      </c>
      <c r="O1030" s="11">
        <f t="shared" ca="1" si="133"/>
        <v>442</v>
      </c>
      <c r="P1030" s="11">
        <f t="shared" ca="1" si="133"/>
        <v>709</v>
      </c>
      <c r="Q1030" s="11">
        <f t="shared" ca="1" si="133"/>
        <v>833</v>
      </c>
      <c r="R1030" s="11">
        <f t="shared" ca="1" si="133"/>
        <v>411</v>
      </c>
      <c r="S1030" s="11">
        <f t="shared" ca="1" si="133"/>
        <v>451</v>
      </c>
      <c r="T1030" s="11">
        <f t="shared" ca="1" si="133"/>
        <v>417</v>
      </c>
      <c r="U1030" s="11">
        <f ca="1">IF($B$9=1,AVERAGE(Tabla1[[#This Row],[OCT]:[DIC]]),IF($B$9=2,AVERAGE(Tabla1[[#This Row],[JUL]:[DIC]]),AVERAGE(Tabla1[[#This Row],[ENE]:[DIC]])))</f>
        <v>426.33333333333331</v>
      </c>
      <c r="V1030" s="11">
        <f ca="1">+Tabla1[[#This Row],[PROMEDIO VENTA (UNDS)]]/30</f>
        <v>14.21111111111111</v>
      </c>
      <c r="W1030" s="11">
        <f ca="1">+Tabla1[[#This Row],[VENTA POR DÍA]]*Tabla1[[#This Row],[LEAD TIME (Días)]]</f>
        <v>369.48888888888888</v>
      </c>
      <c r="X1030" s="11" t="str">
        <f>IF(Tabla1[[#This Row],[ABC]]="C","A PEDIDO","STOCK")</f>
        <v>STOCK</v>
      </c>
      <c r="Y1030" s="11">
        <f ca="1">IF(Tabla1[[#This Row],[ABC]]="C",0,ROUNDUP(VLOOKUP(Tabla1[[#This Row],[ABC]],$F$11:$J$12,MATCH(Y$15,$F$10:$J$10,0),0)*Tabla1[[#This Row],[VENTA POR DÍA]],0))</f>
        <v>134</v>
      </c>
      <c r="Z1030" s="11">
        <f ca="1">IF(Tabla1[[#This Row],[ABC]]="C",0,ROUNDUP(VLOOKUP(Tabla1[[#This Row],[ABC]],$F$11:$J$12,MATCH(Z$15,$F$10:$J$10,0),0)*Tabla1[[#This Row],[VENTA POR DÍA]],0))</f>
        <v>324</v>
      </c>
    </row>
    <row r="1031" spans="2:26" x14ac:dyDescent="0.2">
      <c r="B1031" s="2">
        <v>347804</v>
      </c>
      <c r="C1031" s="2" t="s">
        <v>619</v>
      </c>
      <c r="D1031" s="2" t="s">
        <v>19</v>
      </c>
      <c r="E1031" s="3" t="s">
        <v>6</v>
      </c>
      <c r="F1031" s="16">
        <f t="shared" ca="1" si="126"/>
        <v>28</v>
      </c>
      <c r="G1031" s="17">
        <f t="shared" ca="1" si="127"/>
        <v>24</v>
      </c>
      <c r="H1031" s="36" t="str">
        <f>IFERROR(VLOOKUP(Tabla1[[#This Row],[COD PRODUCTO]],Tabla13[#All],9,0),"C")</f>
        <v>C</v>
      </c>
      <c r="I1031" s="11">
        <f t="shared" ca="1" si="133"/>
        <v>912</v>
      </c>
      <c r="J1031" s="11">
        <f t="shared" ca="1" si="133"/>
        <v>-79</v>
      </c>
      <c r="K1031" s="11">
        <f t="shared" ca="1" si="133"/>
        <v>645</v>
      </c>
      <c r="L1031" s="11">
        <f t="shared" ca="1" si="133"/>
        <v>8</v>
      </c>
      <c r="M1031" s="11">
        <f t="shared" ca="1" si="133"/>
        <v>382</v>
      </c>
      <c r="N1031" s="11">
        <f t="shared" ca="1" si="133"/>
        <v>249</v>
      </c>
      <c r="O1031" s="11">
        <f t="shared" ca="1" si="133"/>
        <v>902</v>
      </c>
      <c r="P1031" s="11">
        <f t="shared" ca="1" si="133"/>
        <v>469</v>
      </c>
      <c r="Q1031" s="11">
        <f t="shared" ca="1" si="133"/>
        <v>685</v>
      </c>
      <c r="R1031" s="11">
        <f t="shared" ca="1" si="133"/>
        <v>-6</v>
      </c>
      <c r="S1031" s="11">
        <f t="shared" ca="1" si="133"/>
        <v>716</v>
      </c>
      <c r="T1031" s="11">
        <f t="shared" ca="1" si="133"/>
        <v>241</v>
      </c>
      <c r="U1031" s="11">
        <f ca="1">IF($B$9=1,AVERAGE(Tabla1[[#This Row],[OCT]:[DIC]]),IF($B$9=2,AVERAGE(Tabla1[[#This Row],[JUL]:[DIC]]),AVERAGE(Tabla1[[#This Row],[ENE]:[DIC]])))</f>
        <v>317</v>
      </c>
      <c r="V1031" s="11">
        <f ca="1">+Tabla1[[#This Row],[PROMEDIO VENTA (UNDS)]]/30</f>
        <v>10.566666666666666</v>
      </c>
      <c r="W1031" s="11">
        <f ca="1">+Tabla1[[#This Row],[VENTA POR DÍA]]*Tabla1[[#This Row],[LEAD TIME (Días)]]</f>
        <v>253.6</v>
      </c>
      <c r="X1031" s="11" t="str">
        <f>IF(Tabla1[[#This Row],[ABC]]="C","A PEDIDO","STOCK")</f>
        <v>A PEDIDO</v>
      </c>
      <c r="Y1031" s="11">
        <f>IF(Tabla1[[#This Row],[ABC]]="C",0,ROUNDUP(VLOOKUP(Tabla1[[#This Row],[ABC]],$F$11:$J$12,MATCH(Y$15,$F$10:$J$10,0),0)*Tabla1[[#This Row],[VENTA POR DÍA]],0))</f>
        <v>0</v>
      </c>
      <c r="Z1031" s="11">
        <f>IF(Tabla1[[#This Row],[ABC]]="C",0,ROUNDUP(VLOOKUP(Tabla1[[#This Row],[ABC]],$F$11:$J$12,MATCH(Z$15,$F$10:$J$10,0),0)*Tabla1[[#This Row],[VENTA POR DÍA]],0))</f>
        <v>0</v>
      </c>
    </row>
    <row r="1032" spans="2:26" x14ac:dyDescent="0.2">
      <c r="B1032" s="2">
        <v>362732</v>
      </c>
      <c r="C1032" s="2" t="s">
        <v>114</v>
      </c>
      <c r="D1032" s="2" t="s">
        <v>19</v>
      </c>
      <c r="E1032" s="3" t="s">
        <v>6</v>
      </c>
      <c r="F1032" s="16">
        <f t="shared" ca="1" si="126"/>
        <v>5</v>
      </c>
      <c r="G1032" s="17">
        <f t="shared" ca="1" si="127"/>
        <v>11</v>
      </c>
      <c r="H1032" s="36" t="str">
        <f>IFERROR(VLOOKUP(Tabla1[[#This Row],[COD PRODUCTO]],Tabla13[#All],9,0),"C")</f>
        <v>C</v>
      </c>
      <c r="I1032" s="11">
        <f t="shared" ca="1" si="133"/>
        <v>824</v>
      </c>
      <c r="J1032" s="11">
        <f t="shared" ca="1" si="133"/>
        <v>119</v>
      </c>
      <c r="K1032" s="11">
        <f t="shared" ca="1" si="133"/>
        <v>362</v>
      </c>
      <c r="L1032" s="11">
        <f t="shared" ca="1" si="133"/>
        <v>308</v>
      </c>
      <c r="M1032" s="11">
        <f t="shared" ca="1" si="133"/>
        <v>47</v>
      </c>
      <c r="N1032" s="11">
        <f t="shared" ca="1" si="133"/>
        <v>126</v>
      </c>
      <c r="O1032" s="11">
        <f t="shared" ca="1" si="133"/>
        <v>687</v>
      </c>
      <c r="P1032" s="11">
        <f t="shared" ca="1" si="133"/>
        <v>34</v>
      </c>
      <c r="Q1032" s="11">
        <f t="shared" ca="1" si="133"/>
        <v>401</v>
      </c>
      <c r="R1032" s="11">
        <f t="shared" ca="1" si="133"/>
        <v>522</v>
      </c>
      <c r="S1032" s="11">
        <f t="shared" ca="1" si="133"/>
        <v>158</v>
      </c>
      <c r="T1032" s="11">
        <f t="shared" ca="1" si="133"/>
        <v>609</v>
      </c>
      <c r="U1032" s="11">
        <f ca="1">IF($B$9=1,AVERAGE(Tabla1[[#This Row],[OCT]:[DIC]]),IF($B$9=2,AVERAGE(Tabla1[[#This Row],[JUL]:[DIC]]),AVERAGE(Tabla1[[#This Row],[ENE]:[DIC]])))</f>
        <v>429.66666666666669</v>
      </c>
      <c r="V1032" s="11">
        <f ca="1">+Tabla1[[#This Row],[PROMEDIO VENTA (UNDS)]]/30</f>
        <v>14.322222222222223</v>
      </c>
      <c r="W1032" s="11">
        <f ca="1">+Tabla1[[#This Row],[VENTA POR DÍA]]*Tabla1[[#This Row],[LEAD TIME (Días)]]</f>
        <v>157.54444444444445</v>
      </c>
      <c r="X1032" s="11" t="str">
        <f>IF(Tabla1[[#This Row],[ABC]]="C","A PEDIDO","STOCK")</f>
        <v>A PEDIDO</v>
      </c>
      <c r="Y1032" s="11">
        <f>IF(Tabla1[[#This Row],[ABC]]="C",0,ROUNDUP(VLOOKUP(Tabla1[[#This Row],[ABC]],$F$11:$J$12,MATCH(Y$15,$F$10:$J$10,0),0)*Tabla1[[#This Row],[VENTA POR DÍA]],0))</f>
        <v>0</v>
      </c>
      <c r="Z1032" s="11">
        <f>IF(Tabla1[[#This Row],[ABC]]="C",0,ROUNDUP(VLOOKUP(Tabla1[[#This Row],[ABC]],$F$11:$J$12,MATCH(Z$15,$F$10:$J$10,0),0)*Tabla1[[#This Row],[VENTA POR DÍA]],0))</f>
        <v>0</v>
      </c>
    </row>
    <row r="1033" spans="2:26" x14ac:dyDescent="0.2">
      <c r="B1033" s="2">
        <v>364423</v>
      </c>
      <c r="C1033" s="2" t="s">
        <v>623</v>
      </c>
      <c r="D1033" s="2" t="s">
        <v>19</v>
      </c>
      <c r="E1033" s="3" t="s">
        <v>6</v>
      </c>
      <c r="F1033" s="16">
        <f t="shared" ca="1" si="126"/>
        <v>19</v>
      </c>
      <c r="G1033" s="17">
        <f t="shared" ca="1" si="127"/>
        <v>8</v>
      </c>
      <c r="H1033" s="36" t="str">
        <f>IFERROR(VLOOKUP(Tabla1[[#This Row],[COD PRODUCTO]],Tabla13[#All],9,0),"C")</f>
        <v>C</v>
      </c>
      <c r="I1033" s="11">
        <f t="shared" ca="1" si="133"/>
        <v>62</v>
      </c>
      <c r="J1033" s="11">
        <f t="shared" ca="1" si="133"/>
        <v>-35</v>
      </c>
      <c r="K1033" s="11">
        <f t="shared" ca="1" si="133"/>
        <v>250</v>
      </c>
      <c r="L1033" s="11">
        <f t="shared" ca="1" si="133"/>
        <v>120</v>
      </c>
      <c r="M1033" s="11">
        <f t="shared" ca="1" si="133"/>
        <v>-3</v>
      </c>
      <c r="N1033" s="11">
        <f t="shared" ca="1" si="133"/>
        <v>559</v>
      </c>
      <c r="O1033" s="11">
        <f t="shared" ca="1" si="133"/>
        <v>801</v>
      </c>
      <c r="P1033" s="11">
        <f t="shared" ca="1" si="133"/>
        <v>352</v>
      </c>
      <c r="Q1033" s="11">
        <f t="shared" ca="1" si="133"/>
        <v>574</v>
      </c>
      <c r="R1033" s="11">
        <f t="shared" ca="1" si="133"/>
        <v>670</v>
      </c>
      <c r="S1033" s="11">
        <f t="shared" ca="1" si="133"/>
        <v>448</v>
      </c>
      <c r="T1033" s="11">
        <f t="shared" ca="1" si="133"/>
        <v>-83</v>
      </c>
      <c r="U1033" s="11">
        <f ca="1">IF($B$9=1,AVERAGE(Tabla1[[#This Row],[OCT]:[DIC]]),IF($B$9=2,AVERAGE(Tabla1[[#This Row],[JUL]:[DIC]]),AVERAGE(Tabla1[[#This Row],[ENE]:[DIC]])))</f>
        <v>345</v>
      </c>
      <c r="V1033" s="11">
        <f ca="1">+Tabla1[[#This Row],[PROMEDIO VENTA (UNDS)]]/30</f>
        <v>11.5</v>
      </c>
      <c r="W1033" s="11">
        <f ca="1">+Tabla1[[#This Row],[VENTA POR DÍA]]*Tabla1[[#This Row],[LEAD TIME (Días)]]</f>
        <v>92</v>
      </c>
      <c r="X1033" s="11" t="str">
        <f>IF(Tabla1[[#This Row],[ABC]]="C","A PEDIDO","STOCK")</f>
        <v>A PEDIDO</v>
      </c>
      <c r="Y1033" s="11">
        <f>IF(Tabla1[[#This Row],[ABC]]="C",0,ROUNDUP(VLOOKUP(Tabla1[[#This Row],[ABC]],$F$11:$J$12,MATCH(Y$15,$F$10:$J$10,0),0)*Tabla1[[#This Row],[VENTA POR DÍA]],0))</f>
        <v>0</v>
      </c>
      <c r="Z1033" s="11">
        <f>IF(Tabla1[[#This Row],[ABC]]="C",0,ROUNDUP(VLOOKUP(Tabla1[[#This Row],[ABC]],$F$11:$J$12,MATCH(Z$15,$F$10:$J$10,0),0)*Tabla1[[#This Row],[VENTA POR DÍA]],0))</f>
        <v>0</v>
      </c>
    </row>
    <row r="1034" spans="2:26" x14ac:dyDescent="0.2">
      <c r="B1034" s="2">
        <v>348451</v>
      </c>
      <c r="C1034" s="2" t="s">
        <v>517</v>
      </c>
      <c r="D1034" s="2" t="s">
        <v>19</v>
      </c>
      <c r="E1034" s="3" t="s">
        <v>6</v>
      </c>
      <c r="F1034" s="16">
        <f t="shared" ca="1" si="126"/>
        <v>11</v>
      </c>
      <c r="G1034" s="17">
        <f t="shared" ca="1" si="127"/>
        <v>6</v>
      </c>
      <c r="H1034" s="36" t="str">
        <f>IFERROR(VLOOKUP(Tabla1[[#This Row],[COD PRODUCTO]],Tabla13[#All],9,0),"C")</f>
        <v>A</v>
      </c>
      <c r="I1034" s="11">
        <f t="shared" ca="1" si="133"/>
        <v>443</v>
      </c>
      <c r="J1034" s="11">
        <f t="shared" ca="1" si="133"/>
        <v>522</v>
      </c>
      <c r="K1034" s="11">
        <f t="shared" ca="1" si="133"/>
        <v>975</v>
      </c>
      <c r="L1034" s="11">
        <f t="shared" ca="1" si="133"/>
        <v>541</v>
      </c>
      <c r="M1034" s="11">
        <f t="shared" ca="1" si="133"/>
        <v>183</v>
      </c>
      <c r="N1034" s="11">
        <f t="shared" ca="1" si="133"/>
        <v>315</v>
      </c>
      <c r="O1034" s="11">
        <f t="shared" ca="1" si="133"/>
        <v>536</v>
      </c>
      <c r="P1034" s="11">
        <f t="shared" ca="1" si="133"/>
        <v>36</v>
      </c>
      <c r="Q1034" s="11">
        <f t="shared" ca="1" si="133"/>
        <v>46</v>
      </c>
      <c r="R1034" s="11">
        <f t="shared" ca="1" si="133"/>
        <v>297</v>
      </c>
      <c r="S1034" s="11">
        <f t="shared" ca="1" si="133"/>
        <v>82</v>
      </c>
      <c r="T1034" s="11">
        <f t="shared" ca="1" si="133"/>
        <v>186</v>
      </c>
      <c r="U1034" s="11">
        <f ca="1">IF($B$9=1,AVERAGE(Tabla1[[#This Row],[OCT]:[DIC]]),IF($B$9=2,AVERAGE(Tabla1[[#This Row],[JUL]:[DIC]]),AVERAGE(Tabla1[[#This Row],[ENE]:[DIC]])))</f>
        <v>188.33333333333334</v>
      </c>
      <c r="V1034" s="11">
        <f ca="1">+Tabla1[[#This Row],[PROMEDIO VENTA (UNDS)]]/30</f>
        <v>6.2777777777777777</v>
      </c>
      <c r="W1034" s="11">
        <f ca="1">+Tabla1[[#This Row],[VENTA POR DÍA]]*Tabla1[[#This Row],[LEAD TIME (Días)]]</f>
        <v>37.666666666666664</v>
      </c>
      <c r="X1034" s="11" t="str">
        <f>IF(Tabla1[[#This Row],[ABC]]="C","A PEDIDO","STOCK")</f>
        <v>STOCK</v>
      </c>
      <c r="Y1034" s="11">
        <f ca="1">IF(Tabla1[[#This Row],[ABC]]="C",0,ROUNDUP(VLOOKUP(Tabla1[[#This Row],[ABC]],$F$11:$J$12,MATCH(Y$15,$F$10:$J$10,0),0)*Tabla1[[#This Row],[VENTA POR DÍA]],0))</f>
        <v>19</v>
      </c>
      <c r="Z1034" s="11">
        <f ca="1">IF(Tabla1[[#This Row],[ABC]]="C",0,ROUNDUP(VLOOKUP(Tabla1[[#This Row],[ABC]],$F$11:$J$12,MATCH(Z$15,$F$10:$J$10,0),0)*Tabla1[[#This Row],[VENTA POR DÍA]],0))</f>
        <v>184</v>
      </c>
    </row>
    <row r="1035" spans="2:26" x14ac:dyDescent="0.2">
      <c r="B1035" s="2">
        <v>366812</v>
      </c>
      <c r="C1035" s="2" t="s">
        <v>60</v>
      </c>
      <c r="D1035" s="2" t="s">
        <v>19</v>
      </c>
      <c r="E1035" s="3" t="s">
        <v>6</v>
      </c>
      <c r="F1035" s="16">
        <f t="shared" ca="1" si="126"/>
        <v>13</v>
      </c>
      <c r="G1035" s="17">
        <f t="shared" ca="1" si="127"/>
        <v>24</v>
      </c>
      <c r="H1035" s="36" t="str">
        <f>IFERROR(VLOOKUP(Tabla1[[#This Row],[COD PRODUCTO]],Tabla13[#All],9,0),"C")</f>
        <v>C</v>
      </c>
      <c r="I1035" s="11">
        <f t="shared" ca="1" si="133"/>
        <v>708</v>
      </c>
      <c r="J1035" s="11">
        <f t="shared" ca="1" si="133"/>
        <v>532</v>
      </c>
      <c r="K1035" s="11">
        <f t="shared" ca="1" si="133"/>
        <v>269</v>
      </c>
      <c r="L1035" s="11">
        <f t="shared" ca="1" si="133"/>
        <v>705</v>
      </c>
      <c r="M1035" s="11">
        <f t="shared" ca="1" si="133"/>
        <v>648</v>
      </c>
      <c r="N1035" s="11">
        <f t="shared" ca="1" si="133"/>
        <v>640</v>
      </c>
      <c r="O1035" s="11">
        <f t="shared" ca="1" si="133"/>
        <v>960</v>
      </c>
      <c r="P1035" s="11">
        <f t="shared" ca="1" si="133"/>
        <v>58</v>
      </c>
      <c r="Q1035" s="11">
        <f t="shared" ca="1" si="133"/>
        <v>739</v>
      </c>
      <c r="R1035" s="11">
        <f t="shared" ca="1" si="133"/>
        <v>170</v>
      </c>
      <c r="S1035" s="11">
        <f t="shared" ca="1" si="133"/>
        <v>-63</v>
      </c>
      <c r="T1035" s="11">
        <f t="shared" ca="1" si="133"/>
        <v>10</v>
      </c>
      <c r="U1035" s="11">
        <f ca="1">IF($B$9=1,AVERAGE(Tabla1[[#This Row],[OCT]:[DIC]]),IF($B$9=2,AVERAGE(Tabla1[[#This Row],[JUL]:[DIC]]),AVERAGE(Tabla1[[#This Row],[ENE]:[DIC]])))</f>
        <v>39</v>
      </c>
      <c r="V1035" s="11">
        <f ca="1">+Tabla1[[#This Row],[PROMEDIO VENTA (UNDS)]]/30</f>
        <v>1.3</v>
      </c>
      <c r="W1035" s="11">
        <f ca="1">+Tabla1[[#This Row],[VENTA POR DÍA]]*Tabla1[[#This Row],[LEAD TIME (Días)]]</f>
        <v>31.200000000000003</v>
      </c>
      <c r="X1035" s="11" t="str">
        <f>IF(Tabla1[[#This Row],[ABC]]="C","A PEDIDO","STOCK")</f>
        <v>A PEDIDO</v>
      </c>
      <c r="Y1035" s="11">
        <f>IF(Tabla1[[#This Row],[ABC]]="C",0,ROUNDUP(VLOOKUP(Tabla1[[#This Row],[ABC]],$F$11:$J$12,MATCH(Y$15,$F$10:$J$10,0),0)*Tabla1[[#This Row],[VENTA POR DÍA]],0))</f>
        <v>0</v>
      </c>
      <c r="Z1035" s="11">
        <f>IF(Tabla1[[#This Row],[ABC]]="C",0,ROUNDUP(VLOOKUP(Tabla1[[#This Row],[ABC]],$F$11:$J$12,MATCH(Z$15,$F$10:$J$10,0),0)*Tabla1[[#This Row],[VENTA POR DÍA]],0))</f>
        <v>0</v>
      </c>
    </row>
    <row r="1036" spans="2:26" x14ac:dyDescent="0.2">
      <c r="B1036" s="2">
        <v>366811</v>
      </c>
      <c r="C1036" s="2" t="s">
        <v>626</v>
      </c>
      <c r="D1036" s="2" t="s">
        <v>19</v>
      </c>
      <c r="E1036" s="3" t="s">
        <v>6</v>
      </c>
      <c r="F1036" s="16">
        <f t="shared" ca="1" si="126"/>
        <v>18</v>
      </c>
      <c r="G1036" s="17">
        <f t="shared" ca="1" si="127"/>
        <v>8</v>
      </c>
      <c r="H1036" s="36" t="str">
        <f>IFERROR(VLOOKUP(Tabla1[[#This Row],[COD PRODUCTO]],Tabla13[#All],9,0),"C")</f>
        <v>B</v>
      </c>
      <c r="I1036" s="11">
        <f t="shared" ref="I1036:T1045" ca="1" si="134">RANDBETWEEN(-100,1000)</f>
        <v>416</v>
      </c>
      <c r="J1036" s="11">
        <f t="shared" ca="1" si="134"/>
        <v>963</v>
      </c>
      <c r="K1036" s="11">
        <f t="shared" ca="1" si="134"/>
        <v>711</v>
      </c>
      <c r="L1036" s="11">
        <f t="shared" ca="1" si="134"/>
        <v>643</v>
      </c>
      <c r="M1036" s="11">
        <f t="shared" ca="1" si="134"/>
        <v>761</v>
      </c>
      <c r="N1036" s="11">
        <f t="shared" ca="1" si="134"/>
        <v>431</v>
      </c>
      <c r="O1036" s="11">
        <f t="shared" ca="1" si="134"/>
        <v>880</v>
      </c>
      <c r="P1036" s="11">
        <f t="shared" ca="1" si="134"/>
        <v>900</v>
      </c>
      <c r="Q1036" s="11">
        <f t="shared" ca="1" si="134"/>
        <v>896</v>
      </c>
      <c r="R1036" s="11">
        <f t="shared" ca="1" si="134"/>
        <v>447</v>
      </c>
      <c r="S1036" s="11">
        <f t="shared" ca="1" si="134"/>
        <v>766</v>
      </c>
      <c r="T1036" s="11">
        <f t="shared" ca="1" si="134"/>
        <v>643</v>
      </c>
      <c r="U1036" s="11">
        <f ca="1">IF($B$9=1,AVERAGE(Tabla1[[#This Row],[OCT]:[DIC]]),IF($B$9=2,AVERAGE(Tabla1[[#This Row],[JUL]:[DIC]]),AVERAGE(Tabla1[[#This Row],[ENE]:[DIC]])))</f>
        <v>618.66666666666663</v>
      </c>
      <c r="V1036" s="11">
        <f ca="1">+Tabla1[[#This Row],[PROMEDIO VENTA (UNDS)]]/30</f>
        <v>20.62222222222222</v>
      </c>
      <c r="W1036" s="11">
        <f ca="1">+Tabla1[[#This Row],[VENTA POR DÍA]]*Tabla1[[#This Row],[LEAD TIME (Días)]]</f>
        <v>164.97777777777776</v>
      </c>
      <c r="X1036" s="11" t="str">
        <f>IF(Tabla1[[#This Row],[ABC]]="C","A PEDIDO","STOCK")</f>
        <v>STOCK</v>
      </c>
      <c r="Y1036" s="11">
        <f ca="1">IF(Tabla1[[#This Row],[ABC]]="C",0,ROUNDUP(VLOOKUP(Tabla1[[#This Row],[ABC]],$F$11:$J$12,MATCH(Y$15,$F$10:$J$10,0),0)*Tabla1[[#This Row],[VENTA POR DÍA]],0))</f>
        <v>194</v>
      </c>
      <c r="Z1036" s="11">
        <f ca="1">IF(Tabla1[[#This Row],[ABC]]="C",0,ROUNDUP(VLOOKUP(Tabla1[[#This Row],[ABC]],$F$11:$J$12,MATCH(Z$15,$F$10:$J$10,0),0)*Tabla1[[#This Row],[VENTA POR DÍA]],0))</f>
        <v>470</v>
      </c>
    </row>
    <row r="1037" spans="2:26" x14ac:dyDescent="0.2">
      <c r="B1037" s="2">
        <v>364332</v>
      </c>
      <c r="C1037" s="2" t="s">
        <v>632</v>
      </c>
      <c r="D1037" s="2" t="s">
        <v>19</v>
      </c>
      <c r="E1037" s="3" t="s">
        <v>6</v>
      </c>
      <c r="F1037" s="16">
        <f t="shared" ca="1" si="126"/>
        <v>36</v>
      </c>
      <c r="G1037" s="17">
        <f t="shared" ca="1" si="127"/>
        <v>12</v>
      </c>
      <c r="H1037" s="36" t="str">
        <f>IFERROR(VLOOKUP(Tabla1[[#This Row],[COD PRODUCTO]],Tabla13[#All],9,0),"C")</f>
        <v>A</v>
      </c>
      <c r="I1037" s="11">
        <f t="shared" ca="1" si="134"/>
        <v>195</v>
      </c>
      <c r="J1037" s="11">
        <f t="shared" ca="1" si="134"/>
        <v>441</v>
      </c>
      <c r="K1037" s="11">
        <f t="shared" ca="1" si="134"/>
        <v>358</v>
      </c>
      <c r="L1037" s="11">
        <f t="shared" ca="1" si="134"/>
        <v>-23</v>
      </c>
      <c r="M1037" s="11">
        <f t="shared" ca="1" si="134"/>
        <v>331</v>
      </c>
      <c r="N1037" s="11">
        <f t="shared" ca="1" si="134"/>
        <v>5</v>
      </c>
      <c r="O1037" s="11">
        <f t="shared" ca="1" si="134"/>
        <v>-64</v>
      </c>
      <c r="P1037" s="11">
        <f t="shared" ca="1" si="134"/>
        <v>962</v>
      </c>
      <c r="Q1037" s="11">
        <f t="shared" ca="1" si="134"/>
        <v>629</v>
      </c>
      <c r="R1037" s="11">
        <f t="shared" ca="1" si="134"/>
        <v>70</v>
      </c>
      <c r="S1037" s="11">
        <f t="shared" ca="1" si="134"/>
        <v>80</v>
      </c>
      <c r="T1037" s="11">
        <f t="shared" ca="1" si="134"/>
        <v>-27</v>
      </c>
      <c r="U1037" s="11">
        <f ca="1">IF($B$9=1,AVERAGE(Tabla1[[#This Row],[OCT]:[DIC]]),IF($B$9=2,AVERAGE(Tabla1[[#This Row],[JUL]:[DIC]]),AVERAGE(Tabla1[[#This Row],[ENE]:[DIC]])))</f>
        <v>41</v>
      </c>
      <c r="V1037" s="11">
        <f ca="1">+Tabla1[[#This Row],[PROMEDIO VENTA (UNDS)]]/30</f>
        <v>1.3666666666666667</v>
      </c>
      <c r="W1037" s="11">
        <f ca="1">+Tabla1[[#This Row],[VENTA POR DÍA]]*Tabla1[[#This Row],[LEAD TIME (Días)]]</f>
        <v>16.399999999999999</v>
      </c>
      <c r="X1037" s="11" t="str">
        <f>IF(Tabla1[[#This Row],[ABC]]="C","A PEDIDO","STOCK")</f>
        <v>STOCK</v>
      </c>
      <c r="Y1037" s="11">
        <f ca="1">IF(Tabla1[[#This Row],[ABC]]="C",0,ROUNDUP(VLOOKUP(Tabla1[[#This Row],[ABC]],$F$11:$J$12,MATCH(Y$15,$F$10:$J$10,0),0)*Tabla1[[#This Row],[VENTA POR DÍA]],0))</f>
        <v>5</v>
      </c>
      <c r="Z1037" s="11">
        <f ca="1">IF(Tabla1[[#This Row],[ABC]]="C",0,ROUNDUP(VLOOKUP(Tabla1[[#This Row],[ABC]],$F$11:$J$12,MATCH(Z$15,$F$10:$J$10,0),0)*Tabla1[[#This Row],[VENTA POR DÍA]],0))</f>
        <v>40</v>
      </c>
    </row>
    <row r="1038" spans="2:26" x14ac:dyDescent="0.2">
      <c r="B1038" s="2">
        <v>348171</v>
      </c>
      <c r="C1038" s="2" t="s">
        <v>636</v>
      </c>
      <c r="D1038" s="2" t="s">
        <v>19</v>
      </c>
      <c r="E1038" s="3" t="s">
        <v>6</v>
      </c>
      <c r="F1038" s="16">
        <f t="shared" ca="1" si="126"/>
        <v>6</v>
      </c>
      <c r="G1038" s="17">
        <f t="shared" ca="1" si="127"/>
        <v>15</v>
      </c>
      <c r="H1038" s="36" t="str">
        <f>IFERROR(VLOOKUP(Tabla1[[#This Row],[COD PRODUCTO]],Tabla13[#All],9,0),"C")</f>
        <v>C</v>
      </c>
      <c r="I1038" s="11">
        <f t="shared" ca="1" si="134"/>
        <v>841</v>
      </c>
      <c r="J1038" s="11">
        <f t="shared" ca="1" si="134"/>
        <v>513</v>
      </c>
      <c r="K1038" s="11">
        <f t="shared" ca="1" si="134"/>
        <v>-97</v>
      </c>
      <c r="L1038" s="11">
        <f t="shared" ca="1" si="134"/>
        <v>138</v>
      </c>
      <c r="M1038" s="11">
        <f t="shared" ca="1" si="134"/>
        <v>-93</v>
      </c>
      <c r="N1038" s="11">
        <f t="shared" ca="1" si="134"/>
        <v>710</v>
      </c>
      <c r="O1038" s="11">
        <f t="shared" ca="1" si="134"/>
        <v>336</v>
      </c>
      <c r="P1038" s="11">
        <f t="shared" ca="1" si="134"/>
        <v>867</v>
      </c>
      <c r="Q1038" s="11">
        <f t="shared" ca="1" si="134"/>
        <v>119</v>
      </c>
      <c r="R1038" s="11">
        <f t="shared" ca="1" si="134"/>
        <v>45</v>
      </c>
      <c r="S1038" s="11">
        <f t="shared" ca="1" si="134"/>
        <v>991</v>
      </c>
      <c r="T1038" s="11">
        <f t="shared" ca="1" si="134"/>
        <v>718</v>
      </c>
      <c r="U1038" s="11">
        <f ca="1">IF($B$9=1,AVERAGE(Tabla1[[#This Row],[OCT]:[DIC]]),IF($B$9=2,AVERAGE(Tabla1[[#This Row],[JUL]:[DIC]]),AVERAGE(Tabla1[[#This Row],[ENE]:[DIC]])))</f>
        <v>584.66666666666663</v>
      </c>
      <c r="V1038" s="11">
        <f ca="1">+Tabla1[[#This Row],[PROMEDIO VENTA (UNDS)]]/30</f>
        <v>19.488888888888887</v>
      </c>
      <c r="W1038" s="11">
        <f ca="1">+Tabla1[[#This Row],[VENTA POR DÍA]]*Tabla1[[#This Row],[LEAD TIME (Días)]]</f>
        <v>292.33333333333331</v>
      </c>
      <c r="X1038" s="11" t="str">
        <f>IF(Tabla1[[#This Row],[ABC]]="C","A PEDIDO","STOCK")</f>
        <v>A PEDIDO</v>
      </c>
      <c r="Y1038" s="11">
        <f>IF(Tabla1[[#This Row],[ABC]]="C",0,ROUNDUP(VLOOKUP(Tabla1[[#This Row],[ABC]],$F$11:$J$12,MATCH(Y$15,$F$10:$J$10,0),0)*Tabla1[[#This Row],[VENTA POR DÍA]],0))</f>
        <v>0</v>
      </c>
      <c r="Z1038" s="11">
        <f>IF(Tabla1[[#This Row],[ABC]]="C",0,ROUNDUP(VLOOKUP(Tabla1[[#This Row],[ABC]],$F$11:$J$12,MATCH(Z$15,$F$10:$J$10,0),0)*Tabla1[[#This Row],[VENTA POR DÍA]],0))</f>
        <v>0</v>
      </c>
    </row>
    <row r="1039" spans="2:26" x14ac:dyDescent="0.2">
      <c r="B1039" s="2">
        <v>366749</v>
      </c>
      <c r="C1039" s="2" t="s">
        <v>637</v>
      </c>
      <c r="D1039" s="2" t="s">
        <v>19</v>
      </c>
      <c r="E1039" s="3" t="s">
        <v>6</v>
      </c>
      <c r="F1039" s="16">
        <f t="shared" ca="1" si="126"/>
        <v>46</v>
      </c>
      <c r="G1039" s="17">
        <f t="shared" ca="1" si="127"/>
        <v>29</v>
      </c>
      <c r="H1039" s="36" t="str">
        <f>IFERROR(VLOOKUP(Tabla1[[#This Row],[COD PRODUCTO]],Tabla13[#All],9,0),"C")</f>
        <v>A</v>
      </c>
      <c r="I1039" s="11">
        <f t="shared" ca="1" si="134"/>
        <v>833</v>
      </c>
      <c r="J1039" s="11">
        <f t="shared" ca="1" si="134"/>
        <v>-6</v>
      </c>
      <c r="K1039" s="11">
        <f t="shared" ca="1" si="134"/>
        <v>88</v>
      </c>
      <c r="L1039" s="11">
        <f t="shared" ca="1" si="134"/>
        <v>609</v>
      </c>
      <c r="M1039" s="11">
        <f t="shared" ca="1" si="134"/>
        <v>179</v>
      </c>
      <c r="N1039" s="11">
        <f t="shared" ca="1" si="134"/>
        <v>-1</v>
      </c>
      <c r="O1039" s="11">
        <f t="shared" ca="1" si="134"/>
        <v>791</v>
      </c>
      <c r="P1039" s="11">
        <f t="shared" ca="1" si="134"/>
        <v>740</v>
      </c>
      <c r="Q1039" s="11">
        <f t="shared" ca="1" si="134"/>
        <v>116</v>
      </c>
      <c r="R1039" s="11">
        <f t="shared" ca="1" si="134"/>
        <v>192</v>
      </c>
      <c r="S1039" s="11">
        <f t="shared" ca="1" si="134"/>
        <v>357</v>
      </c>
      <c r="T1039" s="11">
        <f t="shared" ca="1" si="134"/>
        <v>823</v>
      </c>
      <c r="U1039" s="11">
        <f ca="1">IF($B$9=1,AVERAGE(Tabla1[[#This Row],[OCT]:[DIC]]),IF($B$9=2,AVERAGE(Tabla1[[#This Row],[JUL]:[DIC]]),AVERAGE(Tabla1[[#This Row],[ENE]:[DIC]])))</f>
        <v>457.33333333333331</v>
      </c>
      <c r="V1039" s="11">
        <f ca="1">+Tabla1[[#This Row],[PROMEDIO VENTA (UNDS)]]/30</f>
        <v>15.244444444444444</v>
      </c>
      <c r="W1039" s="11">
        <f ca="1">+Tabla1[[#This Row],[VENTA POR DÍA]]*Tabla1[[#This Row],[LEAD TIME (Días)]]</f>
        <v>442.08888888888885</v>
      </c>
      <c r="X1039" s="11" t="str">
        <f>IF(Tabla1[[#This Row],[ABC]]="C","A PEDIDO","STOCK")</f>
        <v>STOCK</v>
      </c>
      <c r="Y1039" s="11">
        <f ca="1">IF(Tabla1[[#This Row],[ABC]]="C",0,ROUNDUP(VLOOKUP(Tabla1[[#This Row],[ABC]],$F$11:$J$12,MATCH(Y$15,$F$10:$J$10,0),0)*Tabla1[[#This Row],[VENTA POR DÍA]],0))</f>
        <v>46</v>
      </c>
      <c r="Z1039" s="11">
        <f ca="1">IF(Tabla1[[#This Row],[ABC]]="C",0,ROUNDUP(VLOOKUP(Tabla1[[#This Row],[ABC]],$F$11:$J$12,MATCH(Z$15,$F$10:$J$10,0),0)*Tabla1[[#This Row],[VENTA POR DÍA]],0))</f>
        <v>445</v>
      </c>
    </row>
    <row r="1040" spans="2:26" x14ac:dyDescent="0.2">
      <c r="B1040" s="2">
        <v>348601</v>
      </c>
      <c r="C1040" s="2" t="s">
        <v>646</v>
      </c>
      <c r="D1040" s="2" t="s">
        <v>19</v>
      </c>
      <c r="E1040" s="3" t="s">
        <v>6</v>
      </c>
      <c r="F1040" s="16">
        <f t="shared" ref="F1040:F1072" ca="1" si="135">RANDBETWEEN(5,50)</f>
        <v>14</v>
      </c>
      <c r="G1040" s="17">
        <f t="shared" ref="G1040:G1072" ca="1" si="136">RANDBETWEEN(3,30)</f>
        <v>7</v>
      </c>
      <c r="H1040" s="36" t="str">
        <f>IFERROR(VLOOKUP(Tabla1[[#This Row],[COD PRODUCTO]],Tabla13[#All],9,0),"C")</f>
        <v>B</v>
      </c>
      <c r="I1040" s="11">
        <f t="shared" ca="1" si="134"/>
        <v>506</v>
      </c>
      <c r="J1040" s="11">
        <f t="shared" ca="1" si="134"/>
        <v>889</v>
      </c>
      <c r="K1040" s="11">
        <f t="shared" ca="1" si="134"/>
        <v>-17</v>
      </c>
      <c r="L1040" s="11">
        <f t="shared" ca="1" si="134"/>
        <v>471</v>
      </c>
      <c r="M1040" s="11">
        <f t="shared" ca="1" si="134"/>
        <v>270</v>
      </c>
      <c r="N1040" s="11">
        <f t="shared" ca="1" si="134"/>
        <v>393</v>
      </c>
      <c r="O1040" s="11">
        <f t="shared" ca="1" si="134"/>
        <v>815</v>
      </c>
      <c r="P1040" s="11">
        <f t="shared" ca="1" si="134"/>
        <v>469</v>
      </c>
      <c r="Q1040" s="11">
        <f t="shared" ca="1" si="134"/>
        <v>96</v>
      </c>
      <c r="R1040" s="11">
        <f t="shared" ca="1" si="134"/>
        <v>-48</v>
      </c>
      <c r="S1040" s="11">
        <f t="shared" ca="1" si="134"/>
        <v>56</v>
      </c>
      <c r="T1040" s="11">
        <f t="shared" ca="1" si="134"/>
        <v>389</v>
      </c>
      <c r="U1040" s="11">
        <f ca="1">IF($B$9=1,AVERAGE(Tabla1[[#This Row],[OCT]:[DIC]]),IF($B$9=2,AVERAGE(Tabla1[[#This Row],[JUL]:[DIC]]),AVERAGE(Tabla1[[#This Row],[ENE]:[DIC]])))</f>
        <v>132.33333333333334</v>
      </c>
      <c r="V1040" s="11">
        <f ca="1">+Tabla1[[#This Row],[PROMEDIO VENTA (UNDS)]]/30</f>
        <v>4.4111111111111114</v>
      </c>
      <c r="W1040" s="11">
        <f ca="1">+Tabla1[[#This Row],[VENTA POR DÍA]]*Tabla1[[#This Row],[LEAD TIME (Días)]]</f>
        <v>30.87777777777778</v>
      </c>
      <c r="X1040" s="11" t="str">
        <f>IF(Tabla1[[#This Row],[ABC]]="C","A PEDIDO","STOCK")</f>
        <v>STOCK</v>
      </c>
      <c r="Y1040" s="11">
        <f ca="1">IF(Tabla1[[#This Row],[ABC]]="C",0,ROUNDUP(VLOOKUP(Tabla1[[#This Row],[ABC]],$F$11:$J$12,MATCH(Y$15,$F$10:$J$10,0),0)*Tabla1[[#This Row],[VENTA POR DÍA]],0))</f>
        <v>42</v>
      </c>
      <c r="Z1040" s="11">
        <f ca="1">IF(Tabla1[[#This Row],[ABC]]="C",0,ROUNDUP(VLOOKUP(Tabla1[[#This Row],[ABC]],$F$11:$J$12,MATCH(Z$15,$F$10:$J$10,0),0)*Tabla1[[#This Row],[VENTA POR DÍA]],0))</f>
        <v>101</v>
      </c>
    </row>
    <row r="1041" spans="2:26" x14ac:dyDescent="0.2">
      <c r="B1041" s="2">
        <v>347779</v>
      </c>
      <c r="C1041" s="2" t="s">
        <v>652</v>
      </c>
      <c r="D1041" s="2" t="s">
        <v>19</v>
      </c>
      <c r="E1041" s="3" t="s">
        <v>6</v>
      </c>
      <c r="F1041" s="16">
        <f t="shared" ca="1" si="135"/>
        <v>15</v>
      </c>
      <c r="G1041" s="17">
        <f t="shared" ca="1" si="136"/>
        <v>26</v>
      </c>
      <c r="H1041" s="36" t="str">
        <f>IFERROR(VLOOKUP(Tabla1[[#This Row],[COD PRODUCTO]],Tabla13[#All],9,0),"C")</f>
        <v>B</v>
      </c>
      <c r="I1041" s="11">
        <f t="shared" ca="1" si="134"/>
        <v>-61</v>
      </c>
      <c r="J1041" s="11">
        <f t="shared" ca="1" si="134"/>
        <v>960</v>
      </c>
      <c r="K1041" s="11">
        <f t="shared" ca="1" si="134"/>
        <v>848</v>
      </c>
      <c r="L1041" s="11">
        <f t="shared" ca="1" si="134"/>
        <v>454</v>
      </c>
      <c r="M1041" s="11">
        <f t="shared" ca="1" si="134"/>
        <v>477</v>
      </c>
      <c r="N1041" s="11">
        <f t="shared" ca="1" si="134"/>
        <v>393</v>
      </c>
      <c r="O1041" s="11">
        <f t="shared" ca="1" si="134"/>
        <v>231</v>
      </c>
      <c r="P1041" s="11">
        <f t="shared" ca="1" si="134"/>
        <v>393</v>
      </c>
      <c r="Q1041" s="11">
        <f t="shared" ca="1" si="134"/>
        <v>801</v>
      </c>
      <c r="R1041" s="11">
        <f t="shared" ca="1" si="134"/>
        <v>568</v>
      </c>
      <c r="S1041" s="11">
        <f t="shared" ca="1" si="134"/>
        <v>431</v>
      </c>
      <c r="T1041" s="11">
        <f t="shared" ca="1" si="134"/>
        <v>81</v>
      </c>
      <c r="U1041" s="11">
        <f ca="1">IF($B$9=1,AVERAGE(Tabla1[[#This Row],[OCT]:[DIC]]),IF($B$9=2,AVERAGE(Tabla1[[#This Row],[JUL]:[DIC]]),AVERAGE(Tabla1[[#This Row],[ENE]:[DIC]])))</f>
        <v>360</v>
      </c>
      <c r="V1041" s="11">
        <f ca="1">+Tabla1[[#This Row],[PROMEDIO VENTA (UNDS)]]/30</f>
        <v>12</v>
      </c>
      <c r="W1041" s="11">
        <f ca="1">+Tabla1[[#This Row],[VENTA POR DÍA]]*Tabla1[[#This Row],[LEAD TIME (Días)]]</f>
        <v>312</v>
      </c>
      <c r="X1041" s="11" t="str">
        <f>IF(Tabla1[[#This Row],[ABC]]="C","A PEDIDO","STOCK")</f>
        <v>STOCK</v>
      </c>
      <c r="Y1041" s="11">
        <f ca="1">IF(Tabla1[[#This Row],[ABC]]="C",0,ROUNDUP(VLOOKUP(Tabla1[[#This Row],[ABC]],$F$11:$J$12,MATCH(Y$15,$F$10:$J$10,0),0)*Tabla1[[#This Row],[VENTA POR DÍA]],0))</f>
        <v>113</v>
      </c>
      <c r="Z1041" s="11">
        <f ca="1">IF(Tabla1[[#This Row],[ABC]]="C",0,ROUNDUP(VLOOKUP(Tabla1[[#This Row],[ABC]],$F$11:$J$12,MATCH(Z$15,$F$10:$J$10,0),0)*Tabla1[[#This Row],[VENTA POR DÍA]],0))</f>
        <v>274</v>
      </c>
    </row>
    <row r="1042" spans="2:26" x14ac:dyDescent="0.2">
      <c r="B1042" s="2">
        <v>347784</v>
      </c>
      <c r="C1042" s="2" t="s">
        <v>653</v>
      </c>
      <c r="D1042" s="2" t="s">
        <v>19</v>
      </c>
      <c r="E1042" s="3" t="s">
        <v>6</v>
      </c>
      <c r="F1042" s="16">
        <f t="shared" ca="1" si="135"/>
        <v>8</v>
      </c>
      <c r="G1042" s="17">
        <f t="shared" ca="1" si="136"/>
        <v>17</v>
      </c>
      <c r="H1042" s="36" t="str">
        <f>IFERROR(VLOOKUP(Tabla1[[#This Row],[COD PRODUCTO]],Tabla13[#All],9,0),"C")</f>
        <v>C</v>
      </c>
      <c r="I1042" s="11">
        <f t="shared" ca="1" si="134"/>
        <v>127</v>
      </c>
      <c r="J1042" s="11">
        <f t="shared" ca="1" si="134"/>
        <v>293</v>
      </c>
      <c r="K1042" s="11">
        <f t="shared" ca="1" si="134"/>
        <v>674</v>
      </c>
      <c r="L1042" s="11">
        <f t="shared" ca="1" si="134"/>
        <v>328</v>
      </c>
      <c r="M1042" s="11">
        <f t="shared" ca="1" si="134"/>
        <v>585</v>
      </c>
      <c r="N1042" s="11">
        <f t="shared" ca="1" si="134"/>
        <v>175</v>
      </c>
      <c r="O1042" s="11">
        <f t="shared" ca="1" si="134"/>
        <v>923</v>
      </c>
      <c r="P1042" s="11">
        <f t="shared" ca="1" si="134"/>
        <v>753</v>
      </c>
      <c r="Q1042" s="11">
        <f t="shared" ca="1" si="134"/>
        <v>523</v>
      </c>
      <c r="R1042" s="11">
        <f t="shared" ca="1" si="134"/>
        <v>181</v>
      </c>
      <c r="S1042" s="11">
        <f t="shared" ca="1" si="134"/>
        <v>64</v>
      </c>
      <c r="T1042" s="11">
        <f t="shared" ca="1" si="134"/>
        <v>862</v>
      </c>
      <c r="U1042" s="11">
        <f ca="1">IF($B$9=1,AVERAGE(Tabla1[[#This Row],[OCT]:[DIC]]),IF($B$9=2,AVERAGE(Tabla1[[#This Row],[JUL]:[DIC]]),AVERAGE(Tabla1[[#This Row],[ENE]:[DIC]])))</f>
        <v>369</v>
      </c>
      <c r="V1042" s="11">
        <f ca="1">+Tabla1[[#This Row],[PROMEDIO VENTA (UNDS)]]/30</f>
        <v>12.3</v>
      </c>
      <c r="W1042" s="11">
        <f ca="1">+Tabla1[[#This Row],[VENTA POR DÍA]]*Tabla1[[#This Row],[LEAD TIME (Días)]]</f>
        <v>209.10000000000002</v>
      </c>
      <c r="X1042" s="11" t="str">
        <f>IF(Tabla1[[#This Row],[ABC]]="C","A PEDIDO","STOCK")</f>
        <v>A PEDIDO</v>
      </c>
      <c r="Y1042" s="11">
        <f>IF(Tabla1[[#This Row],[ABC]]="C",0,ROUNDUP(VLOOKUP(Tabla1[[#This Row],[ABC]],$F$11:$J$12,MATCH(Y$15,$F$10:$J$10,0),0)*Tabla1[[#This Row],[VENTA POR DÍA]],0))</f>
        <v>0</v>
      </c>
      <c r="Z1042" s="11">
        <f>IF(Tabla1[[#This Row],[ABC]]="C",0,ROUNDUP(VLOOKUP(Tabla1[[#This Row],[ABC]],$F$11:$J$12,MATCH(Z$15,$F$10:$J$10,0),0)*Tabla1[[#This Row],[VENTA POR DÍA]],0))</f>
        <v>0</v>
      </c>
    </row>
    <row r="1043" spans="2:26" x14ac:dyDescent="0.2">
      <c r="B1043" s="2">
        <v>348155</v>
      </c>
      <c r="C1043" s="2" t="s">
        <v>656</v>
      </c>
      <c r="D1043" s="2" t="s">
        <v>19</v>
      </c>
      <c r="E1043" s="3" t="s">
        <v>6</v>
      </c>
      <c r="F1043" s="16">
        <f t="shared" ca="1" si="135"/>
        <v>5</v>
      </c>
      <c r="G1043" s="17">
        <f t="shared" ca="1" si="136"/>
        <v>20</v>
      </c>
      <c r="H1043" s="36" t="str">
        <f>IFERROR(VLOOKUP(Tabla1[[#This Row],[COD PRODUCTO]],Tabla13[#All],9,0),"C")</f>
        <v>C</v>
      </c>
      <c r="I1043" s="11">
        <f t="shared" ca="1" si="134"/>
        <v>727</v>
      </c>
      <c r="J1043" s="11">
        <f t="shared" ca="1" si="134"/>
        <v>765</v>
      </c>
      <c r="K1043" s="11">
        <f t="shared" ca="1" si="134"/>
        <v>224</v>
      </c>
      <c r="L1043" s="11">
        <f t="shared" ca="1" si="134"/>
        <v>896</v>
      </c>
      <c r="M1043" s="11">
        <f t="shared" ca="1" si="134"/>
        <v>969</v>
      </c>
      <c r="N1043" s="11">
        <f t="shared" ca="1" si="134"/>
        <v>-23</v>
      </c>
      <c r="O1043" s="11">
        <f t="shared" ca="1" si="134"/>
        <v>554</v>
      </c>
      <c r="P1043" s="11">
        <f t="shared" ca="1" si="134"/>
        <v>813</v>
      </c>
      <c r="Q1043" s="11">
        <f t="shared" ca="1" si="134"/>
        <v>950</v>
      </c>
      <c r="R1043" s="11">
        <f t="shared" ca="1" si="134"/>
        <v>543</v>
      </c>
      <c r="S1043" s="11">
        <f t="shared" ca="1" si="134"/>
        <v>743</v>
      </c>
      <c r="T1043" s="11">
        <f t="shared" ca="1" si="134"/>
        <v>880</v>
      </c>
      <c r="U1043" s="11">
        <f ca="1">IF($B$9=1,AVERAGE(Tabla1[[#This Row],[OCT]:[DIC]]),IF($B$9=2,AVERAGE(Tabla1[[#This Row],[JUL]:[DIC]]),AVERAGE(Tabla1[[#This Row],[ENE]:[DIC]])))</f>
        <v>722</v>
      </c>
      <c r="V1043" s="11">
        <f ca="1">+Tabla1[[#This Row],[PROMEDIO VENTA (UNDS)]]/30</f>
        <v>24.066666666666666</v>
      </c>
      <c r="W1043" s="11">
        <f ca="1">+Tabla1[[#This Row],[VENTA POR DÍA]]*Tabla1[[#This Row],[LEAD TIME (Días)]]</f>
        <v>481.33333333333331</v>
      </c>
      <c r="X1043" s="11" t="str">
        <f>IF(Tabla1[[#This Row],[ABC]]="C","A PEDIDO","STOCK")</f>
        <v>A PEDIDO</v>
      </c>
      <c r="Y1043" s="11">
        <f>IF(Tabla1[[#This Row],[ABC]]="C",0,ROUNDUP(VLOOKUP(Tabla1[[#This Row],[ABC]],$F$11:$J$12,MATCH(Y$15,$F$10:$J$10,0),0)*Tabla1[[#This Row],[VENTA POR DÍA]],0))</f>
        <v>0</v>
      </c>
      <c r="Z1043" s="11">
        <f>IF(Tabla1[[#This Row],[ABC]]="C",0,ROUNDUP(VLOOKUP(Tabla1[[#This Row],[ABC]],$F$11:$J$12,MATCH(Z$15,$F$10:$J$10,0),0)*Tabla1[[#This Row],[VENTA POR DÍA]],0))</f>
        <v>0</v>
      </c>
    </row>
    <row r="1044" spans="2:26" x14ac:dyDescent="0.2">
      <c r="B1044" s="2">
        <v>348621</v>
      </c>
      <c r="C1044" s="2" t="s">
        <v>660</v>
      </c>
      <c r="D1044" s="2" t="s">
        <v>19</v>
      </c>
      <c r="E1044" s="3" t="s">
        <v>6</v>
      </c>
      <c r="F1044" s="16">
        <f t="shared" ca="1" si="135"/>
        <v>5</v>
      </c>
      <c r="G1044" s="17">
        <f t="shared" ca="1" si="136"/>
        <v>24</v>
      </c>
      <c r="H1044" s="36" t="str">
        <f>IFERROR(VLOOKUP(Tabla1[[#This Row],[COD PRODUCTO]],Tabla13[#All],9,0),"C")</f>
        <v>C</v>
      </c>
      <c r="I1044" s="11">
        <f t="shared" ca="1" si="134"/>
        <v>662</v>
      </c>
      <c r="J1044" s="11">
        <f t="shared" ca="1" si="134"/>
        <v>307</v>
      </c>
      <c r="K1044" s="11">
        <f t="shared" ca="1" si="134"/>
        <v>132</v>
      </c>
      <c r="L1044" s="11">
        <f t="shared" ca="1" si="134"/>
        <v>884</v>
      </c>
      <c r="M1044" s="11">
        <f t="shared" ca="1" si="134"/>
        <v>280</v>
      </c>
      <c r="N1044" s="11">
        <f t="shared" ca="1" si="134"/>
        <v>139</v>
      </c>
      <c r="O1044" s="11">
        <f t="shared" ca="1" si="134"/>
        <v>561</v>
      </c>
      <c r="P1044" s="11">
        <f t="shared" ca="1" si="134"/>
        <v>52</v>
      </c>
      <c r="Q1044" s="11">
        <f t="shared" ca="1" si="134"/>
        <v>765</v>
      </c>
      <c r="R1044" s="11">
        <f t="shared" ca="1" si="134"/>
        <v>-80</v>
      </c>
      <c r="S1044" s="11">
        <f t="shared" ca="1" si="134"/>
        <v>901</v>
      </c>
      <c r="T1044" s="11">
        <f t="shared" ca="1" si="134"/>
        <v>379</v>
      </c>
      <c r="U1044" s="11">
        <f ca="1">IF($B$9=1,AVERAGE(Tabla1[[#This Row],[OCT]:[DIC]]),IF($B$9=2,AVERAGE(Tabla1[[#This Row],[JUL]:[DIC]]),AVERAGE(Tabla1[[#This Row],[ENE]:[DIC]])))</f>
        <v>400</v>
      </c>
      <c r="V1044" s="11">
        <f ca="1">+Tabla1[[#This Row],[PROMEDIO VENTA (UNDS)]]/30</f>
        <v>13.333333333333334</v>
      </c>
      <c r="W1044" s="11">
        <f ca="1">+Tabla1[[#This Row],[VENTA POR DÍA]]*Tabla1[[#This Row],[LEAD TIME (Días)]]</f>
        <v>320</v>
      </c>
      <c r="X1044" s="11" t="str">
        <f>IF(Tabla1[[#This Row],[ABC]]="C","A PEDIDO","STOCK")</f>
        <v>A PEDIDO</v>
      </c>
      <c r="Y1044" s="11">
        <f>IF(Tabla1[[#This Row],[ABC]]="C",0,ROUNDUP(VLOOKUP(Tabla1[[#This Row],[ABC]],$F$11:$J$12,MATCH(Y$15,$F$10:$J$10,0),0)*Tabla1[[#This Row],[VENTA POR DÍA]],0))</f>
        <v>0</v>
      </c>
      <c r="Z1044" s="11">
        <f>IF(Tabla1[[#This Row],[ABC]]="C",0,ROUNDUP(VLOOKUP(Tabla1[[#This Row],[ABC]],$F$11:$J$12,MATCH(Z$15,$F$10:$J$10,0),0)*Tabla1[[#This Row],[VENTA POR DÍA]],0))</f>
        <v>0</v>
      </c>
    </row>
    <row r="1045" spans="2:26" x14ac:dyDescent="0.2">
      <c r="B1045" s="2">
        <v>348624</v>
      </c>
      <c r="C1045" s="2" t="s">
        <v>661</v>
      </c>
      <c r="D1045" s="2" t="s">
        <v>19</v>
      </c>
      <c r="E1045" s="3" t="s">
        <v>6</v>
      </c>
      <c r="F1045" s="16">
        <f t="shared" ca="1" si="135"/>
        <v>10</v>
      </c>
      <c r="G1045" s="17">
        <f t="shared" ca="1" si="136"/>
        <v>14</v>
      </c>
      <c r="H1045" s="36" t="str">
        <f>IFERROR(VLOOKUP(Tabla1[[#This Row],[COD PRODUCTO]],Tabla13[#All],9,0),"C")</f>
        <v>C</v>
      </c>
      <c r="I1045" s="11">
        <f t="shared" ca="1" si="134"/>
        <v>-36</v>
      </c>
      <c r="J1045" s="11">
        <f t="shared" ca="1" si="134"/>
        <v>844</v>
      </c>
      <c r="K1045" s="11">
        <f t="shared" ca="1" si="134"/>
        <v>965</v>
      </c>
      <c r="L1045" s="11">
        <f t="shared" ca="1" si="134"/>
        <v>328</v>
      </c>
      <c r="M1045" s="11">
        <f t="shared" ca="1" si="134"/>
        <v>788</v>
      </c>
      <c r="N1045" s="11">
        <f t="shared" ca="1" si="134"/>
        <v>60</v>
      </c>
      <c r="O1045" s="11">
        <f t="shared" ca="1" si="134"/>
        <v>342</v>
      </c>
      <c r="P1045" s="11">
        <f t="shared" ca="1" si="134"/>
        <v>186</v>
      </c>
      <c r="Q1045" s="11">
        <f t="shared" ca="1" si="134"/>
        <v>28</v>
      </c>
      <c r="R1045" s="11">
        <f t="shared" ca="1" si="134"/>
        <v>409</v>
      </c>
      <c r="S1045" s="11">
        <f t="shared" ca="1" si="134"/>
        <v>595</v>
      </c>
      <c r="T1045" s="11">
        <f t="shared" ca="1" si="134"/>
        <v>694</v>
      </c>
      <c r="U1045" s="11">
        <f ca="1">IF($B$9=1,AVERAGE(Tabla1[[#This Row],[OCT]:[DIC]]),IF($B$9=2,AVERAGE(Tabla1[[#This Row],[JUL]:[DIC]]),AVERAGE(Tabla1[[#This Row],[ENE]:[DIC]])))</f>
        <v>566</v>
      </c>
      <c r="V1045" s="11">
        <f ca="1">+Tabla1[[#This Row],[PROMEDIO VENTA (UNDS)]]/30</f>
        <v>18.866666666666667</v>
      </c>
      <c r="W1045" s="11">
        <f ca="1">+Tabla1[[#This Row],[VENTA POR DÍA]]*Tabla1[[#This Row],[LEAD TIME (Días)]]</f>
        <v>264.13333333333333</v>
      </c>
      <c r="X1045" s="11" t="str">
        <f>IF(Tabla1[[#This Row],[ABC]]="C","A PEDIDO","STOCK")</f>
        <v>A PEDIDO</v>
      </c>
      <c r="Y1045" s="11">
        <f>IF(Tabla1[[#This Row],[ABC]]="C",0,ROUNDUP(VLOOKUP(Tabla1[[#This Row],[ABC]],$F$11:$J$12,MATCH(Y$15,$F$10:$J$10,0),0)*Tabla1[[#This Row],[VENTA POR DÍA]],0))</f>
        <v>0</v>
      </c>
      <c r="Z1045" s="11">
        <f>IF(Tabla1[[#This Row],[ABC]]="C",0,ROUNDUP(VLOOKUP(Tabla1[[#This Row],[ABC]],$F$11:$J$12,MATCH(Z$15,$F$10:$J$10,0),0)*Tabla1[[#This Row],[VENTA POR DÍA]],0))</f>
        <v>0</v>
      </c>
    </row>
    <row r="1046" spans="2:26" x14ac:dyDescent="0.2">
      <c r="B1046" s="2">
        <v>348674</v>
      </c>
      <c r="C1046" s="2" t="s">
        <v>663</v>
      </c>
      <c r="D1046" s="2" t="s">
        <v>19</v>
      </c>
      <c r="E1046" s="3" t="s">
        <v>6</v>
      </c>
      <c r="F1046" s="16">
        <f t="shared" ca="1" si="135"/>
        <v>13</v>
      </c>
      <c r="G1046" s="17">
        <f t="shared" ca="1" si="136"/>
        <v>18</v>
      </c>
      <c r="H1046" s="36" t="str">
        <f>IFERROR(VLOOKUP(Tabla1[[#This Row],[COD PRODUCTO]],Tabla13[#All],9,0),"C")</f>
        <v>C</v>
      </c>
      <c r="I1046" s="11">
        <f t="shared" ref="I1046:T1055" ca="1" si="137">RANDBETWEEN(-100,1000)</f>
        <v>639</v>
      </c>
      <c r="J1046" s="11">
        <f t="shared" ca="1" si="137"/>
        <v>782</v>
      </c>
      <c r="K1046" s="11">
        <f t="shared" ca="1" si="137"/>
        <v>618</v>
      </c>
      <c r="L1046" s="11">
        <f t="shared" ca="1" si="137"/>
        <v>150</v>
      </c>
      <c r="M1046" s="11">
        <f t="shared" ca="1" si="137"/>
        <v>758</v>
      </c>
      <c r="N1046" s="11">
        <f t="shared" ca="1" si="137"/>
        <v>790</v>
      </c>
      <c r="O1046" s="11">
        <f t="shared" ca="1" si="137"/>
        <v>394</v>
      </c>
      <c r="P1046" s="11">
        <f t="shared" ca="1" si="137"/>
        <v>325</v>
      </c>
      <c r="Q1046" s="11">
        <f t="shared" ca="1" si="137"/>
        <v>928</v>
      </c>
      <c r="R1046" s="11">
        <f t="shared" ca="1" si="137"/>
        <v>465</v>
      </c>
      <c r="S1046" s="11">
        <f t="shared" ca="1" si="137"/>
        <v>49</v>
      </c>
      <c r="T1046" s="11">
        <f t="shared" ca="1" si="137"/>
        <v>766</v>
      </c>
      <c r="U1046" s="11">
        <f ca="1">IF($B$9=1,AVERAGE(Tabla1[[#This Row],[OCT]:[DIC]]),IF($B$9=2,AVERAGE(Tabla1[[#This Row],[JUL]:[DIC]]),AVERAGE(Tabla1[[#This Row],[ENE]:[DIC]])))</f>
        <v>426.66666666666669</v>
      </c>
      <c r="V1046" s="11">
        <f ca="1">+Tabla1[[#This Row],[PROMEDIO VENTA (UNDS)]]/30</f>
        <v>14.222222222222223</v>
      </c>
      <c r="W1046" s="11">
        <f ca="1">+Tabla1[[#This Row],[VENTA POR DÍA]]*Tabla1[[#This Row],[LEAD TIME (Días)]]</f>
        <v>256</v>
      </c>
      <c r="X1046" s="11" t="str">
        <f>IF(Tabla1[[#This Row],[ABC]]="C","A PEDIDO","STOCK")</f>
        <v>A PEDIDO</v>
      </c>
      <c r="Y1046" s="11">
        <f>IF(Tabla1[[#This Row],[ABC]]="C",0,ROUNDUP(VLOOKUP(Tabla1[[#This Row],[ABC]],$F$11:$J$12,MATCH(Y$15,$F$10:$J$10,0),0)*Tabla1[[#This Row],[VENTA POR DÍA]],0))</f>
        <v>0</v>
      </c>
      <c r="Z1046" s="11">
        <f>IF(Tabla1[[#This Row],[ABC]]="C",0,ROUNDUP(VLOOKUP(Tabla1[[#This Row],[ABC]],$F$11:$J$12,MATCH(Z$15,$F$10:$J$10,0),0)*Tabla1[[#This Row],[VENTA POR DÍA]],0))</f>
        <v>0</v>
      </c>
    </row>
    <row r="1047" spans="2:26" x14ac:dyDescent="0.2">
      <c r="B1047" s="2">
        <v>348578</v>
      </c>
      <c r="C1047" s="2" t="s">
        <v>665</v>
      </c>
      <c r="D1047" s="2" t="s">
        <v>19</v>
      </c>
      <c r="E1047" s="3" t="s">
        <v>6</v>
      </c>
      <c r="F1047" s="16">
        <f t="shared" ca="1" si="135"/>
        <v>17</v>
      </c>
      <c r="G1047" s="17">
        <f t="shared" ca="1" si="136"/>
        <v>20</v>
      </c>
      <c r="H1047" s="36" t="str">
        <f>IFERROR(VLOOKUP(Tabla1[[#This Row],[COD PRODUCTO]],Tabla13[#All],9,0),"C")</f>
        <v>C</v>
      </c>
      <c r="I1047" s="11">
        <f t="shared" ca="1" si="137"/>
        <v>597</v>
      </c>
      <c r="J1047" s="11">
        <f t="shared" ca="1" si="137"/>
        <v>234</v>
      </c>
      <c r="K1047" s="11">
        <f t="shared" ca="1" si="137"/>
        <v>259</v>
      </c>
      <c r="L1047" s="11">
        <f t="shared" ca="1" si="137"/>
        <v>269</v>
      </c>
      <c r="M1047" s="11">
        <f t="shared" ca="1" si="137"/>
        <v>993</v>
      </c>
      <c r="N1047" s="11">
        <f t="shared" ca="1" si="137"/>
        <v>504</v>
      </c>
      <c r="O1047" s="11">
        <f t="shared" ca="1" si="137"/>
        <v>2</v>
      </c>
      <c r="P1047" s="11">
        <f t="shared" ca="1" si="137"/>
        <v>510</v>
      </c>
      <c r="Q1047" s="11">
        <f t="shared" ca="1" si="137"/>
        <v>580</v>
      </c>
      <c r="R1047" s="11">
        <f t="shared" ca="1" si="137"/>
        <v>-95</v>
      </c>
      <c r="S1047" s="11">
        <f t="shared" ca="1" si="137"/>
        <v>160</v>
      </c>
      <c r="T1047" s="11">
        <f t="shared" ca="1" si="137"/>
        <v>802</v>
      </c>
      <c r="U1047" s="11">
        <f ca="1">IF($B$9=1,AVERAGE(Tabla1[[#This Row],[OCT]:[DIC]]),IF($B$9=2,AVERAGE(Tabla1[[#This Row],[JUL]:[DIC]]),AVERAGE(Tabla1[[#This Row],[ENE]:[DIC]])))</f>
        <v>289</v>
      </c>
      <c r="V1047" s="11">
        <f ca="1">+Tabla1[[#This Row],[PROMEDIO VENTA (UNDS)]]/30</f>
        <v>9.6333333333333329</v>
      </c>
      <c r="W1047" s="11">
        <f ca="1">+Tabla1[[#This Row],[VENTA POR DÍA]]*Tabla1[[#This Row],[LEAD TIME (Días)]]</f>
        <v>192.66666666666666</v>
      </c>
      <c r="X1047" s="11" t="str">
        <f>IF(Tabla1[[#This Row],[ABC]]="C","A PEDIDO","STOCK")</f>
        <v>A PEDIDO</v>
      </c>
      <c r="Y1047" s="11">
        <f>IF(Tabla1[[#This Row],[ABC]]="C",0,ROUNDUP(VLOOKUP(Tabla1[[#This Row],[ABC]],$F$11:$J$12,MATCH(Y$15,$F$10:$J$10,0),0)*Tabla1[[#This Row],[VENTA POR DÍA]],0))</f>
        <v>0</v>
      </c>
      <c r="Z1047" s="11">
        <f>IF(Tabla1[[#This Row],[ABC]]="C",0,ROUNDUP(VLOOKUP(Tabla1[[#This Row],[ABC]],$F$11:$J$12,MATCH(Z$15,$F$10:$J$10,0),0)*Tabla1[[#This Row],[VENTA POR DÍA]],0))</f>
        <v>0</v>
      </c>
    </row>
    <row r="1048" spans="2:26" x14ac:dyDescent="0.2">
      <c r="B1048" s="2">
        <v>362658</v>
      </c>
      <c r="C1048" s="2" t="s">
        <v>667</v>
      </c>
      <c r="D1048" s="2" t="s">
        <v>19</v>
      </c>
      <c r="E1048" s="3" t="s">
        <v>6</v>
      </c>
      <c r="F1048" s="16">
        <f t="shared" ca="1" si="135"/>
        <v>28</v>
      </c>
      <c r="G1048" s="17">
        <f t="shared" ca="1" si="136"/>
        <v>11</v>
      </c>
      <c r="H1048" s="36" t="str">
        <f>IFERROR(VLOOKUP(Tabla1[[#This Row],[COD PRODUCTO]],Tabla13[#All],9,0),"C")</f>
        <v>C</v>
      </c>
      <c r="I1048" s="11">
        <f t="shared" ca="1" si="137"/>
        <v>555</v>
      </c>
      <c r="J1048" s="11">
        <f t="shared" ca="1" si="137"/>
        <v>327</v>
      </c>
      <c r="K1048" s="11">
        <f t="shared" ca="1" si="137"/>
        <v>-24</v>
      </c>
      <c r="L1048" s="11">
        <f t="shared" ca="1" si="137"/>
        <v>-55</v>
      </c>
      <c r="M1048" s="11">
        <f t="shared" ca="1" si="137"/>
        <v>577</v>
      </c>
      <c r="N1048" s="11">
        <f t="shared" ca="1" si="137"/>
        <v>142</v>
      </c>
      <c r="O1048" s="11">
        <f t="shared" ca="1" si="137"/>
        <v>-68</v>
      </c>
      <c r="P1048" s="11">
        <f t="shared" ca="1" si="137"/>
        <v>151</v>
      </c>
      <c r="Q1048" s="11">
        <f t="shared" ca="1" si="137"/>
        <v>595</v>
      </c>
      <c r="R1048" s="11">
        <f t="shared" ca="1" si="137"/>
        <v>447</v>
      </c>
      <c r="S1048" s="11">
        <f t="shared" ca="1" si="137"/>
        <v>877</v>
      </c>
      <c r="T1048" s="11">
        <f t="shared" ca="1" si="137"/>
        <v>902</v>
      </c>
      <c r="U1048" s="11">
        <f ca="1">IF($B$9=1,AVERAGE(Tabla1[[#This Row],[OCT]:[DIC]]),IF($B$9=2,AVERAGE(Tabla1[[#This Row],[JUL]:[DIC]]),AVERAGE(Tabla1[[#This Row],[ENE]:[DIC]])))</f>
        <v>742</v>
      </c>
      <c r="V1048" s="11">
        <f ca="1">+Tabla1[[#This Row],[PROMEDIO VENTA (UNDS)]]/30</f>
        <v>24.733333333333334</v>
      </c>
      <c r="W1048" s="11">
        <f ca="1">+Tabla1[[#This Row],[VENTA POR DÍA]]*Tabla1[[#This Row],[LEAD TIME (Días)]]</f>
        <v>272.06666666666666</v>
      </c>
      <c r="X1048" s="11" t="str">
        <f>IF(Tabla1[[#This Row],[ABC]]="C","A PEDIDO","STOCK")</f>
        <v>A PEDIDO</v>
      </c>
      <c r="Y1048" s="11">
        <f>IF(Tabla1[[#This Row],[ABC]]="C",0,ROUNDUP(VLOOKUP(Tabla1[[#This Row],[ABC]],$F$11:$J$12,MATCH(Y$15,$F$10:$J$10,0),0)*Tabla1[[#This Row],[VENTA POR DÍA]],0))</f>
        <v>0</v>
      </c>
      <c r="Z1048" s="11">
        <f>IF(Tabla1[[#This Row],[ABC]]="C",0,ROUNDUP(VLOOKUP(Tabla1[[#This Row],[ABC]],$F$11:$J$12,MATCH(Z$15,$F$10:$J$10,0),0)*Tabla1[[#This Row],[VENTA POR DÍA]],0))</f>
        <v>0</v>
      </c>
    </row>
    <row r="1049" spans="2:26" x14ac:dyDescent="0.2">
      <c r="B1049" s="2">
        <v>369590</v>
      </c>
      <c r="C1049" s="2" t="s">
        <v>671</v>
      </c>
      <c r="D1049" s="2" t="s">
        <v>19</v>
      </c>
      <c r="E1049" s="3" t="s">
        <v>6</v>
      </c>
      <c r="F1049" s="16">
        <f t="shared" ca="1" si="135"/>
        <v>23</v>
      </c>
      <c r="G1049" s="17">
        <f t="shared" ca="1" si="136"/>
        <v>4</v>
      </c>
      <c r="H1049" s="36" t="str">
        <f>IFERROR(VLOOKUP(Tabla1[[#This Row],[COD PRODUCTO]],Tabla13[#All],9,0),"C")</f>
        <v>A</v>
      </c>
      <c r="I1049" s="11">
        <f t="shared" ca="1" si="137"/>
        <v>-19</v>
      </c>
      <c r="J1049" s="11">
        <f t="shared" ca="1" si="137"/>
        <v>262</v>
      </c>
      <c r="K1049" s="11">
        <f t="shared" ca="1" si="137"/>
        <v>792</v>
      </c>
      <c r="L1049" s="11">
        <f t="shared" ca="1" si="137"/>
        <v>287</v>
      </c>
      <c r="M1049" s="11">
        <f t="shared" ca="1" si="137"/>
        <v>591</v>
      </c>
      <c r="N1049" s="11">
        <f t="shared" ca="1" si="137"/>
        <v>872</v>
      </c>
      <c r="O1049" s="11">
        <f t="shared" ca="1" si="137"/>
        <v>43</v>
      </c>
      <c r="P1049" s="11">
        <f t="shared" ca="1" si="137"/>
        <v>33</v>
      </c>
      <c r="Q1049" s="11">
        <f t="shared" ca="1" si="137"/>
        <v>450</v>
      </c>
      <c r="R1049" s="11">
        <f t="shared" ca="1" si="137"/>
        <v>486</v>
      </c>
      <c r="S1049" s="11">
        <f t="shared" ca="1" si="137"/>
        <v>993</v>
      </c>
      <c r="T1049" s="11">
        <f t="shared" ca="1" si="137"/>
        <v>-26</v>
      </c>
      <c r="U1049" s="11">
        <f ca="1">IF($B$9=1,AVERAGE(Tabla1[[#This Row],[OCT]:[DIC]]),IF($B$9=2,AVERAGE(Tabla1[[#This Row],[JUL]:[DIC]]),AVERAGE(Tabla1[[#This Row],[ENE]:[DIC]])))</f>
        <v>484.33333333333331</v>
      </c>
      <c r="V1049" s="11">
        <f ca="1">+Tabla1[[#This Row],[PROMEDIO VENTA (UNDS)]]/30</f>
        <v>16.144444444444442</v>
      </c>
      <c r="W1049" s="11">
        <f ca="1">+Tabla1[[#This Row],[VENTA POR DÍA]]*Tabla1[[#This Row],[LEAD TIME (Días)]]</f>
        <v>64.577777777777769</v>
      </c>
      <c r="X1049" s="11" t="str">
        <f>IF(Tabla1[[#This Row],[ABC]]="C","A PEDIDO","STOCK")</f>
        <v>STOCK</v>
      </c>
      <c r="Y1049" s="11">
        <f ca="1">IF(Tabla1[[#This Row],[ABC]]="C",0,ROUNDUP(VLOOKUP(Tabla1[[#This Row],[ABC]],$F$11:$J$12,MATCH(Y$15,$F$10:$J$10,0),0)*Tabla1[[#This Row],[VENTA POR DÍA]],0))</f>
        <v>48</v>
      </c>
      <c r="Z1049" s="11">
        <f ca="1">IF(Tabla1[[#This Row],[ABC]]="C",0,ROUNDUP(VLOOKUP(Tabla1[[#This Row],[ABC]],$F$11:$J$12,MATCH(Z$15,$F$10:$J$10,0),0)*Tabla1[[#This Row],[VENTA POR DÍA]],0))</f>
        <v>472</v>
      </c>
    </row>
    <row r="1050" spans="2:26" x14ac:dyDescent="0.2">
      <c r="B1050" s="2">
        <v>347801</v>
      </c>
      <c r="C1050" s="2" t="s">
        <v>679</v>
      </c>
      <c r="D1050" s="2" t="s">
        <v>19</v>
      </c>
      <c r="E1050" s="3" t="s">
        <v>6</v>
      </c>
      <c r="F1050" s="16">
        <f t="shared" ca="1" si="135"/>
        <v>20</v>
      </c>
      <c r="G1050" s="17">
        <f t="shared" ca="1" si="136"/>
        <v>4</v>
      </c>
      <c r="H1050" s="36" t="str">
        <f>IFERROR(VLOOKUP(Tabla1[[#This Row],[COD PRODUCTO]],Tabla13[#All],9,0),"C")</f>
        <v>A</v>
      </c>
      <c r="I1050" s="11">
        <f t="shared" ca="1" si="137"/>
        <v>310</v>
      </c>
      <c r="J1050" s="11">
        <f t="shared" ca="1" si="137"/>
        <v>981</v>
      </c>
      <c r="K1050" s="11">
        <f t="shared" ca="1" si="137"/>
        <v>201</v>
      </c>
      <c r="L1050" s="11">
        <f t="shared" ca="1" si="137"/>
        <v>389</v>
      </c>
      <c r="M1050" s="11">
        <f t="shared" ca="1" si="137"/>
        <v>367</v>
      </c>
      <c r="N1050" s="11">
        <f t="shared" ca="1" si="137"/>
        <v>845</v>
      </c>
      <c r="O1050" s="11">
        <f t="shared" ca="1" si="137"/>
        <v>125</v>
      </c>
      <c r="P1050" s="11">
        <f t="shared" ca="1" si="137"/>
        <v>888</v>
      </c>
      <c r="Q1050" s="11">
        <f t="shared" ca="1" si="137"/>
        <v>902</v>
      </c>
      <c r="R1050" s="11">
        <f t="shared" ca="1" si="137"/>
        <v>82</v>
      </c>
      <c r="S1050" s="11">
        <f t="shared" ca="1" si="137"/>
        <v>725</v>
      </c>
      <c r="T1050" s="11">
        <f t="shared" ca="1" si="137"/>
        <v>34</v>
      </c>
      <c r="U1050" s="11">
        <f ca="1">IF($B$9=1,AVERAGE(Tabla1[[#This Row],[OCT]:[DIC]]),IF($B$9=2,AVERAGE(Tabla1[[#This Row],[JUL]:[DIC]]),AVERAGE(Tabla1[[#This Row],[ENE]:[DIC]])))</f>
        <v>280.33333333333331</v>
      </c>
      <c r="V1050" s="11">
        <f ca="1">+Tabla1[[#This Row],[PROMEDIO VENTA (UNDS)]]/30</f>
        <v>9.3444444444444432</v>
      </c>
      <c r="W1050" s="11">
        <f ca="1">+Tabla1[[#This Row],[VENTA POR DÍA]]*Tabla1[[#This Row],[LEAD TIME (Días)]]</f>
        <v>37.377777777777773</v>
      </c>
      <c r="X1050" s="11" t="str">
        <f>IF(Tabla1[[#This Row],[ABC]]="C","A PEDIDO","STOCK")</f>
        <v>STOCK</v>
      </c>
      <c r="Y1050" s="11">
        <f ca="1">IF(Tabla1[[#This Row],[ABC]]="C",0,ROUNDUP(VLOOKUP(Tabla1[[#This Row],[ABC]],$F$11:$J$12,MATCH(Y$15,$F$10:$J$10,0),0)*Tabla1[[#This Row],[VENTA POR DÍA]],0))</f>
        <v>28</v>
      </c>
      <c r="Z1050" s="11">
        <f ca="1">IF(Tabla1[[#This Row],[ABC]]="C",0,ROUNDUP(VLOOKUP(Tabla1[[#This Row],[ABC]],$F$11:$J$12,MATCH(Z$15,$F$10:$J$10,0),0)*Tabla1[[#This Row],[VENTA POR DÍA]],0))</f>
        <v>273</v>
      </c>
    </row>
    <row r="1051" spans="2:26" x14ac:dyDescent="0.2">
      <c r="B1051" s="2">
        <v>353540</v>
      </c>
      <c r="C1051" s="2" t="s">
        <v>368</v>
      </c>
      <c r="D1051" s="2" t="s">
        <v>19</v>
      </c>
      <c r="E1051" s="3" t="s">
        <v>6</v>
      </c>
      <c r="F1051" s="16">
        <f t="shared" ca="1" si="135"/>
        <v>27</v>
      </c>
      <c r="G1051" s="17">
        <f t="shared" ca="1" si="136"/>
        <v>3</v>
      </c>
      <c r="H1051" s="36" t="str">
        <f>IFERROR(VLOOKUP(Tabla1[[#This Row],[COD PRODUCTO]],Tabla13[#All],9,0),"C")</f>
        <v>B</v>
      </c>
      <c r="I1051" s="11">
        <f t="shared" ca="1" si="137"/>
        <v>946</v>
      </c>
      <c r="J1051" s="11">
        <f t="shared" ca="1" si="137"/>
        <v>196</v>
      </c>
      <c r="K1051" s="11">
        <f t="shared" ca="1" si="137"/>
        <v>526</v>
      </c>
      <c r="L1051" s="11">
        <f t="shared" ca="1" si="137"/>
        <v>814</v>
      </c>
      <c r="M1051" s="11">
        <f t="shared" ca="1" si="137"/>
        <v>552</v>
      </c>
      <c r="N1051" s="11">
        <f t="shared" ca="1" si="137"/>
        <v>933</v>
      </c>
      <c r="O1051" s="11">
        <f t="shared" ca="1" si="137"/>
        <v>81</v>
      </c>
      <c r="P1051" s="11">
        <f t="shared" ca="1" si="137"/>
        <v>815</v>
      </c>
      <c r="Q1051" s="11">
        <f t="shared" ca="1" si="137"/>
        <v>927</v>
      </c>
      <c r="R1051" s="11">
        <f t="shared" ca="1" si="137"/>
        <v>-24</v>
      </c>
      <c r="S1051" s="11">
        <f t="shared" ca="1" si="137"/>
        <v>666</v>
      </c>
      <c r="T1051" s="11">
        <f t="shared" ca="1" si="137"/>
        <v>853</v>
      </c>
      <c r="U1051" s="11">
        <f ca="1">IF($B$9=1,AVERAGE(Tabla1[[#This Row],[OCT]:[DIC]]),IF($B$9=2,AVERAGE(Tabla1[[#This Row],[JUL]:[DIC]]),AVERAGE(Tabla1[[#This Row],[ENE]:[DIC]])))</f>
        <v>498.33333333333331</v>
      </c>
      <c r="V1051" s="11">
        <f ca="1">+Tabla1[[#This Row],[PROMEDIO VENTA (UNDS)]]/30</f>
        <v>16.611111111111111</v>
      </c>
      <c r="W1051" s="11">
        <f ca="1">+Tabla1[[#This Row],[VENTA POR DÍA]]*Tabla1[[#This Row],[LEAD TIME (Días)]]</f>
        <v>49.833333333333329</v>
      </c>
      <c r="X1051" s="11" t="str">
        <f>IF(Tabla1[[#This Row],[ABC]]="C","A PEDIDO","STOCK")</f>
        <v>STOCK</v>
      </c>
      <c r="Y1051" s="11">
        <f ca="1">IF(Tabla1[[#This Row],[ABC]]="C",0,ROUNDUP(VLOOKUP(Tabla1[[#This Row],[ABC]],$F$11:$J$12,MATCH(Y$15,$F$10:$J$10,0),0)*Tabla1[[#This Row],[VENTA POR DÍA]],0))</f>
        <v>156</v>
      </c>
      <c r="Z1051" s="11">
        <f ca="1">IF(Tabla1[[#This Row],[ABC]]="C",0,ROUNDUP(VLOOKUP(Tabla1[[#This Row],[ABC]],$F$11:$J$12,MATCH(Z$15,$F$10:$J$10,0),0)*Tabla1[[#This Row],[VENTA POR DÍA]],0))</f>
        <v>379</v>
      </c>
    </row>
    <row r="1052" spans="2:26" x14ac:dyDescent="0.2">
      <c r="B1052" s="2">
        <v>348465</v>
      </c>
      <c r="C1052" s="2" t="s">
        <v>686</v>
      </c>
      <c r="D1052" s="2" t="s">
        <v>19</v>
      </c>
      <c r="E1052" s="3" t="s">
        <v>6</v>
      </c>
      <c r="F1052" s="16">
        <f t="shared" ca="1" si="135"/>
        <v>7</v>
      </c>
      <c r="G1052" s="17">
        <f t="shared" ca="1" si="136"/>
        <v>20</v>
      </c>
      <c r="H1052" s="36" t="str">
        <f>IFERROR(VLOOKUP(Tabla1[[#This Row],[COD PRODUCTO]],Tabla13[#All],9,0),"C")</f>
        <v>A</v>
      </c>
      <c r="I1052" s="11">
        <f t="shared" ca="1" si="137"/>
        <v>357</v>
      </c>
      <c r="J1052" s="11">
        <f t="shared" ca="1" si="137"/>
        <v>901</v>
      </c>
      <c r="K1052" s="11">
        <f t="shared" ca="1" si="137"/>
        <v>997</v>
      </c>
      <c r="L1052" s="11">
        <f t="shared" ca="1" si="137"/>
        <v>538</v>
      </c>
      <c r="M1052" s="11">
        <f t="shared" ca="1" si="137"/>
        <v>907</v>
      </c>
      <c r="N1052" s="11">
        <f t="shared" ca="1" si="137"/>
        <v>480</v>
      </c>
      <c r="O1052" s="11">
        <f t="shared" ca="1" si="137"/>
        <v>-71</v>
      </c>
      <c r="P1052" s="11">
        <f t="shared" ca="1" si="137"/>
        <v>-1</v>
      </c>
      <c r="Q1052" s="11">
        <f t="shared" ca="1" si="137"/>
        <v>76</v>
      </c>
      <c r="R1052" s="11">
        <f t="shared" ca="1" si="137"/>
        <v>17</v>
      </c>
      <c r="S1052" s="11">
        <f t="shared" ca="1" si="137"/>
        <v>27</v>
      </c>
      <c r="T1052" s="11">
        <f t="shared" ca="1" si="137"/>
        <v>477</v>
      </c>
      <c r="U1052" s="11">
        <f ca="1">IF($B$9=1,AVERAGE(Tabla1[[#This Row],[OCT]:[DIC]]),IF($B$9=2,AVERAGE(Tabla1[[#This Row],[JUL]:[DIC]]),AVERAGE(Tabla1[[#This Row],[ENE]:[DIC]])))</f>
        <v>173.66666666666666</v>
      </c>
      <c r="V1052" s="11">
        <f ca="1">+Tabla1[[#This Row],[PROMEDIO VENTA (UNDS)]]/30</f>
        <v>5.7888888888888888</v>
      </c>
      <c r="W1052" s="11">
        <f ca="1">+Tabla1[[#This Row],[VENTA POR DÍA]]*Tabla1[[#This Row],[LEAD TIME (Días)]]</f>
        <v>115.77777777777777</v>
      </c>
      <c r="X1052" s="11" t="str">
        <f>IF(Tabla1[[#This Row],[ABC]]="C","A PEDIDO","STOCK")</f>
        <v>STOCK</v>
      </c>
      <c r="Y1052" s="11">
        <f ca="1">IF(Tabla1[[#This Row],[ABC]]="C",0,ROUNDUP(VLOOKUP(Tabla1[[#This Row],[ABC]],$F$11:$J$12,MATCH(Y$15,$F$10:$J$10,0),0)*Tabla1[[#This Row],[VENTA POR DÍA]],0))</f>
        <v>18</v>
      </c>
      <c r="Z1052" s="11">
        <f ca="1">IF(Tabla1[[#This Row],[ABC]]="C",0,ROUNDUP(VLOOKUP(Tabla1[[#This Row],[ABC]],$F$11:$J$12,MATCH(Z$15,$F$10:$J$10,0),0)*Tabla1[[#This Row],[VENTA POR DÍA]],0))</f>
        <v>169</v>
      </c>
    </row>
    <row r="1053" spans="2:26" x14ac:dyDescent="0.2">
      <c r="B1053" s="2">
        <v>348158</v>
      </c>
      <c r="C1053" s="2" t="s">
        <v>701</v>
      </c>
      <c r="D1053" s="2" t="s">
        <v>19</v>
      </c>
      <c r="E1053" s="3" t="s">
        <v>6</v>
      </c>
      <c r="F1053" s="16">
        <f t="shared" ca="1" si="135"/>
        <v>49</v>
      </c>
      <c r="G1053" s="17">
        <f t="shared" ca="1" si="136"/>
        <v>11</v>
      </c>
      <c r="H1053" s="36" t="str">
        <f>IFERROR(VLOOKUP(Tabla1[[#This Row],[COD PRODUCTO]],Tabla13[#All],9,0),"C")</f>
        <v>B</v>
      </c>
      <c r="I1053" s="11">
        <f t="shared" ca="1" si="137"/>
        <v>26</v>
      </c>
      <c r="J1053" s="11">
        <f t="shared" ca="1" si="137"/>
        <v>817</v>
      </c>
      <c r="K1053" s="11">
        <f t="shared" ca="1" si="137"/>
        <v>385</v>
      </c>
      <c r="L1053" s="11">
        <f t="shared" ca="1" si="137"/>
        <v>127</v>
      </c>
      <c r="M1053" s="11">
        <f t="shared" ca="1" si="137"/>
        <v>778</v>
      </c>
      <c r="N1053" s="11">
        <f t="shared" ca="1" si="137"/>
        <v>239</v>
      </c>
      <c r="O1053" s="11">
        <f t="shared" ca="1" si="137"/>
        <v>68</v>
      </c>
      <c r="P1053" s="11">
        <f t="shared" ca="1" si="137"/>
        <v>424</v>
      </c>
      <c r="Q1053" s="11">
        <f t="shared" ca="1" si="137"/>
        <v>765</v>
      </c>
      <c r="R1053" s="11">
        <f t="shared" ca="1" si="137"/>
        <v>924</v>
      </c>
      <c r="S1053" s="11">
        <f t="shared" ca="1" si="137"/>
        <v>123</v>
      </c>
      <c r="T1053" s="11">
        <f t="shared" ca="1" si="137"/>
        <v>203</v>
      </c>
      <c r="U1053" s="11">
        <f ca="1">IF($B$9=1,AVERAGE(Tabla1[[#This Row],[OCT]:[DIC]]),IF($B$9=2,AVERAGE(Tabla1[[#This Row],[JUL]:[DIC]]),AVERAGE(Tabla1[[#This Row],[ENE]:[DIC]])))</f>
        <v>416.66666666666669</v>
      </c>
      <c r="V1053" s="11">
        <f ca="1">+Tabla1[[#This Row],[PROMEDIO VENTA (UNDS)]]/30</f>
        <v>13.888888888888889</v>
      </c>
      <c r="W1053" s="11">
        <f ca="1">+Tabla1[[#This Row],[VENTA POR DÍA]]*Tabla1[[#This Row],[LEAD TIME (Días)]]</f>
        <v>152.77777777777777</v>
      </c>
      <c r="X1053" s="11" t="str">
        <f>IF(Tabla1[[#This Row],[ABC]]="C","A PEDIDO","STOCK")</f>
        <v>STOCK</v>
      </c>
      <c r="Y1053" s="11">
        <f ca="1">IF(Tabla1[[#This Row],[ABC]]="C",0,ROUNDUP(VLOOKUP(Tabla1[[#This Row],[ABC]],$F$11:$J$12,MATCH(Y$15,$F$10:$J$10,0),0)*Tabla1[[#This Row],[VENTA POR DÍA]],0))</f>
        <v>131</v>
      </c>
      <c r="Z1053" s="11">
        <f ca="1">IF(Tabla1[[#This Row],[ABC]]="C",0,ROUNDUP(VLOOKUP(Tabla1[[#This Row],[ABC]],$F$11:$J$12,MATCH(Z$15,$F$10:$J$10,0),0)*Tabla1[[#This Row],[VENTA POR DÍA]],0))</f>
        <v>317</v>
      </c>
    </row>
    <row r="1054" spans="2:26" x14ac:dyDescent="0.2">
      <c r="B1054" s="2">
        <v>347794</v>
      </c>
      <c r="C1054" s="2" t="s">
        <v>703</v>
      </c>
      <c r="D1054" s="2" t="s">
        <v>19</v>
      </c>
      <c r="E1054" s="3" t="s">
        <v>6</v>
      </c>
      <c r="F1054" s="16">
        <f t="shared" ca="1" si="135"/>
        <v>26</v>
      </c>
      <c r="G1054" s="17">
        <f t="shared" ca="1" si="136"/>
        <v>7</v>
      </c>
      <c r="H1054" s="36" t="str">
        <f>IFERROR(VLOOKUP(Tabla1[[#This Row],[COD PRODUCTO]],Tabla13[#All],9,0),"C")</f>
        <v>B</v>
      </c>
      <c r="I1054" s="11">
        <f t="shared" ca="1" si="137"/>
        <v>675</v>
      </c>
      <c r="J1054" s="11">
        <f t="shared" ca="1" si="137"/>
        <v>501</v>
      </c>
      <c r="K1054" s="11">
        <f t="shared" ca="1" si="137"/>
        <v>400</v>
      </c>
      <c r="L1054" s="11">
        <f t="shared" ca="1" si="137"/>
        <v>693</v>
      </c>
      <c r="M1054" s="11">
        <f t="shared" ca="1" si="137"/>
        <v>85</v>
      </c>
      <c r="N1054" s="11">
        <f t="shared" ca="1" si="137"/>
        <v>859</v>
      </c>
      <c r="O1054" s="11">
        <f t="shared" ca="1" si="137"/>
        <v>624</v>
      </c>
      <c r="P1054" s="11">
        <f t="shared" ca="1" si="137"/>
        <v>974</v>
      </c>
      <c r="Q1054" s="11">
        <f t="shared" ca="1" si="137"/>
        <v>281</v>
      </c>
      <c r="R1054" s="11">
        <f t="shared" ca="1" si="137"/>
        <v>528</v>
      </c>
      <c r="S1054" s="11">
        <f t="shared" ca="1" si="137"/>
        <v>162</v>
      </c>
      <c r="T1054" s="11">
        <f t="shared" ca="1" si="137"/>
        <v>903</v>
      </c>
      <c r="U1054" s="11">
        <f ca="1">IF($B$9=1,AVERAGE(Tabla1[[#This Row],[OCT]:[DIC]]),IF($B$9=2,AVERAGE(Tabla1[[#This Row],[JUL]:[DIC]]),AVERAGE(Tabla1[[#This Row],[ENE]:[DIC]])))</f>
        <v>531</v>
      </c>
      <c r="V1054" s="11">
        <f ca="1">+Tabla1[[#This Row],[PROMEDIO VENTA (UNDS)]]/30</f>
        <v>17.7</v>
      </c>
      <c r="W1054" s="11">
        <f ca="1">+Tabla1[[#This Row],[VENTA POR DÍA]]*Tabla1[[#This Row],[LEAD TIME (Días)]]</f>
        <v>123.89999999999999</v>
      </c>
      <c r="X1054" s="11" t="str">
        <f>IF(Tabla1[[#This Row],[ABC]]="C","A PEDIDO","STOCK")</f>
        <v>STOCK</v>
      </c>
      <c r="Y1054" s="11">
        <f ca="1">IF(Tabla1[[#This Row],[ABC]]="C",0,ROUNDUP(VLOOKUP(Tabla1[[#This Row],[ABC]],$F$11:$J$12,MATCH(Y$15,$F$10:$J$10,0),0)*Tabla1[[#This Row],[VENTA POR DÍA]],0))</f>
        <v>166</v>
      </c>
      <c r="Z1054" s="11">
        <f ca="1">IF(Tabla1[[#This Row],[ABC]]="C",0,ROUNDUP(VLOOKUP(Tabla1[[#This Row],[ABC]],$F$11:$J$12,MATCH(Z$15,$F$10:$J$10,0),0)*Tabla1[[#This Row],[VENTA POR DÍA]],0))</f>
        <v>404</v>
      </c>
    </row>
    <row r="1055" spans="2:26" x14ac:dyDescent="0.2">
      <c r="B1055" s="2">
        <v>347797</v>
      </c>
      <c r="C1055" s="2" t="s">
        <v>704</v>
      </c>
      <c r="D1055" s="2" t="s">
        <v>19</v>
      </c>
      <c r="E1055" s="3" t="s">
        <v>6</v>
      </c>
      <c r="F1055" s="16">
        <f t="shared" ca="1" si="135"/>
        <v>26</v>
      </c>
      <c r="G1055" s="17">
        <f t="shared" ca="1" si="136"/>
        <v>5</v>
      </c>
      <c r="H1055" s="36" t="str">
        <f>IFERROR(VLOOKUP(Tabla1[[#This Row],[COD PRODUCTO]],Tabla13[#All],9,0),"C")</f>
        <v>B</v>
      </c>
      <c r="I1055" s="11">
        <f t="shared" ca="1" si="137"/>
        <v>824</v>
      </c>
      <c r="J1055" s="11">
        <f t="shared" ca="1" si="137"/>
        <v>207</v>
      </c>
      <c r="K1055" s="11">
        <f t="shared" ca="1" si="137"/>
        <v>529</v>
      </c>
      <c r="L1055" s="11">
        <f t="shared" ca="1" si="137"/>
        <v>444</v>
      </c>
      <c r="M1055" s="11">
        <f t="shared" ca="1" si="137"/>
        <v>311</v>
      </c>
      <c r="N1055" s="11">
        <f t="shared" ca="1" si="137"/>
        <v>-37</v>
      </c>
      <c r="O1055" s="11">
        <f t="shared" ca="1" si="137"/>
        <v>164</v>
      </c>
      <c r="P1055" s="11">
        <f t="shared" ca="1" si="137"/>
        <v>492</v>
      </c>
      <c r="Q1055" s="11">
        <f t="shared" ca="1" si="137"/>
        <v>755</v>
      </c>
      <c r="R1055" s="11">
        <f t="shared" ca="1" si="137"/>
        <v>236</v>
      </c>
      <c r="S1055" s="11">
        <f t="shared" ca="1" si="137"/>
        <v>90</v>
      </c>
      <c r="T1055" s="11">
        <f t="shared" ca="1" si="137"/>
        <v>966</v>
      </c>
      <c r="U1055" s="11">
        <f ca="1">IF($B$9=1,AVERAGE(Tabla1[[#This Row],[OCT]:[DIC]]),IF($B$9=2,AVERAGE(Tabla1[[#This Row],[JUL]:[DIC]]),AVERAGE(Tabla1[[#This Row],[ENE]:[DIC]])))</f>
        <v>430.66666666666669</v>
      </c>
      <c r="V1055" s="11">
        <f ca="1">+Tabla1[[#This Row],[PROMEDIO VENTA (UNDS)]]/30</f>
        <v>14.355555555555556</v>
      </c>
      <c r="W1055" s="11">
        <f ca="1">+Tabla1[[#This Row],[VENTA POR DÍA]]*Tabla1[[#This Row],[LEAD TIME (Días)]]</f>
        <v>71.777777777777786</v>
      </c>
      <c r="X1055" s="11" t="str">
        <f>IF(Tabla1[[#This Row],[ABC]]="C","A PEDIDO","STOCK")</f>
        <v>STOCK</v>
      </c>
      <c r="Y1055" s="11">
        <f ca="1">IF(Tabla1[[#This Row],[ABC]]="C",0,ROUNDUP(VLOOKUP(Tabla1[[#This Row],[ABC]],$F$11:$J$12,MATCH(Y$15,$F$10:$J$10,0),0)*Tabla1[[#This Row],[VENTA POR DÍA]],0))</f>
        <v>135</v>
      </c>
      <c r="Z1055" s="11">
        <f ca="1">IF(Tabla1[[#This Row],[ABC]]="C",0,ROUNDUP(VLOOKUP(Tabla1[[#This Row],[ABC]],$F$11:$J$12,MATCH(Z$15,$F$10:$J$10,0),0)*Tabla1[[#This Row],[VENTA POR DÍA]],0))</f>
        <v>327</v>
      </c>
    </row>
    <row r="1056" spans="2:26" x14ac:dyDescent="0.2">
      <c r="B1056" s="2">
        <v>348012</v>
      </c>
      <c r="C1056" s="2" t="s">
        <v>708</v>
      </c>
      <c r="D1056" s="2" t="s">
        <v>19</v>
      </c>
      <c r="E1056" s="3" t="s">
        <v>6</v>
      </c>
      <c r="F1056" s="16">
        <f t="shared" ca="1" si="135"/>
        <v>5</v>
      </c>
      <c r="G1056" s="17">
        <f t="shared" ca="1" si="136"/>
        <v>17</v>
      </c>
      <c r="H1056" s="36" t="str">
        <f>IFERROR(VLOOKUP(Tabla1[[#This Row],[COD PRODUCTO]],Tabla13[#All],9,0),"C")</f>
        <v>C</v>
      </c>
      <c r="I1056" s="11">
        <f t="shared" ref="I1056:T1065" ca="1" si="138">RANDBETWEEN(-100,1000)</f>
        <v>438</v>
      </c>
      <c r="J1056" s="11">
        <f t="shared" ca="1" si="138"/>
        <v>-97</v>
      </c>
      <c r="K1056" s="11">
        <f t="shared" ca="1" si="138"/>
        <v>146</v>
      </c>
      <c r="L1056" s="11">
        <f t="shared" ca="1" si="138"/>
        <v>160</v>
      </c>
      <c r="M1056" s="11">
        <f t="shared" ca="1" si="138"/>
        <v>774</v>
      </c>
      <c r="N1056" s="11">
        <f t="shared" ca="1" si="138"/>
        <v>89</v>
      </c>
      <c r="O1056" s="11">
        <f t="shared" ca="1" si="138"/>
        <v>864</v>
      </c>
      <c r="P1056" s="11">
        <f t="shared" ca="1" si="138"/>
        <v>528</v>
      </c>
      <c r="Q1056" s="11">
        <f t="shared" ca="1" si="138"/>
        <v>931</v>
      </c>
      <c r="R1056" s="11">
        <f t="shared" ca="1" si="138"/>
        <v>-63</v>
      </c>
      <c r="S1056" s="11">
        <f t="shared" ca="1" si="138"/>
        <v>293</v>
      </c>
      <c r="T1056" s="11">
        <f t="shared" ca="1" si="138"/>
        <v>-54</v>
      </c>
      <c r="U1056" s="11">
        <f ca="1">IF($B$9=1,AVERAGE(Tabla1[[#This Row],[OCT]:[DIC]]),IF($B$9=2,AVERAGE(Tabla1[[#This Row],[JUL]:[DIC]]),AVERAGE(Tabla1[[#This Row],[ENE]:[DIC]])))</f>
        <v>58.666666666666664</v>
      </c>
      <c r="V1056" s="11">
        <f ca="1">+Tabla1[[#This Row],[PROMEDIO VENTA (UNDS)]]/30</f>
        <v>1.9555555555555555</v>
      </c>
      <c r="W1056" s="11">
        <f ca="1">+Tabla1[[#This Row],[VENTA POR DÍA]]*Tabla1[[#This Row],[LEAD TIME (Días)]]</f>
        <v>33.24444444444444</v>
      </c>
      <c r="X1056" s="11" t="str">
        <f>IF(Tabla1[[#This Row],[ABC]]="C","A PEDIDO","STOCK")</f>
        <v>A PEDIDO</v>
      </c>
      <c r="Y1056" s="11">
        <f>IF(Tabla1[[#This Row],[ABC]]="C",0,ROUNDUP(VLOOKUP(Tabla1[[#This Row],[ABC]],$F$11:$J$12,MATCH(Y$15,$F$10:$J$10,0),0)*Tabla1[[#This Row],[VENTA POR DÍA]],0))</f>
        <v>0</v>
      </c>
      <c r="Z1056" s="11">
        <f>IF(Tabla1[[#This Row],[ABC]]="C",0,ROUNDUP(VLOOKUP(Tabla1[[#This Row],[ABC]],$F$11:$J$12,MATCH(Z$15,$F$10:$J$10,0),0)*Tabla1[[#This Row],[VENTA POR DÍA]],0))</f>
        <v>0</v>
      </c>
    </row>
    <row r="1057" spans="2:26" x14ac:dyDescent="0.2">
      <c r="B1057" s="2">
        <v>347727</v>
      </c>
      <c r="C1057" s="2" t="s">
        <v>200</v>
      </c>
      <c r="D1057" s="2" t="s">
        <v>19</v>
      </c>
      <c r="E1057" s="3" t="s">
        <v>6</v>
      </c>
      <c r="F1057" s="16">
        <f t="shared" ca="1" si="135"/>
        <v>25</v>
      </c>
      <c r="G1057" s="17">
        <f t="shared" ca="1" si="136"/>
        <v>24</v>
      </c>
      <c r="H1057" s="36" t="str">
        <f>IFERROR(VLOOKUP(Tabla1[[#This Row],[COD PRODUCTO]],Tabla13[#All],9,0),"C")</f>
        <v>C</v>
      </c>
      <c r="I1057" s="11">
        <f t="shared" ca="1" si="138"/>
        <v>883</v>
      </c>
      <c r="J1057" s="11">
        <f t="shared" ca="1" si="138"/>
        <v>895</v>
      </c>
      <c r="K1057" s="11">
        <f t="shared" ca="1" si="138"/>
        <v>511</v>
      </c>
      <c r="L1057" s="11">
        <f t="shared" ca="1" si="138"/>
        <v>338</v>
      </c>
      <c r="M1057" s="11">
        <f t="shared" ca="1" si="138"/>
        <v>-21</v>
      </c>
      <c r="N1057" s="11">
        <f t="shared" ca="1" si="138"/>
        <v>965</v>
      </c>
      <c r="O1057" s="11">
        <f t="shared" ca="1" si="138"/>
        <v>385</v>
      </c>
      <c r="P1057" s="11">
        <f t="shared" ca="1" si="138"/>
        <v>-51</v>
      </c>
      <c r="Q1057" s="11">
        <f t="shared" ca="1" si="138"/>
        <v>340</v>
      </c>
      <c r="R1057" s="11">
        <f t="shared" ca="1" si="138"/>
        <v>342</v>
      </c>
      <c r="S1057" s="11">
        <f t="shared" ca="1" si="138"/>
        <v>169</v>
      </c>
      <c r="T1057" s="11">
        <f t="shared" ca="1" si="138"/>
        <v>621</v>
      </c>
      <c r="U1057" s="11">
        <f ca="1">IF($B$9=1,AVERAGE(Tabla1[[#This Row],[OCT]:[DIC]]),IF($B$9=2,AVERAGE(Tabla1[[#This Row],[JUL]:[DIC]]),AVERAGE(Tabla1[[#This Row],[ENE]:[DIC]])))</f>
        <v>377.33333333333331</v>
      </c>
      <c r="V1057" s="11">
        <f ca="1">+Tabla1[[#This Row],[PROMEDIO VENTA (UNDS)]]/30</f>
        <v>12.577777777777778</v>
      </c>
      <c r="W1057" s="11">
        <f ca="1">+Tabla1[[#This Row],[VENTA POR DÍA]]*Tabla1[[#This Row],[LEAD TIME (Días)]]</f>
        <v>301.86666666666667</v>
      </c>
      <c r="X1057" s="11" t="str">
        <f>IF(Tabla1[[#This Row],[ABC]]="C","A PEDIDO","STOCK")</f>
        <v>A PEDIDO</v>
      </c>
      <c r="Y1057" s="11">
        <f>IF(Tabla1[[#This Row],[ABC]]="C",0,ROUNDUP(VLOOKUP(Tabla1[[#This Row],[ABC]],$F$11:$J$12,MATCH(Y$15,$F$10:$J$10,0),0)*Tabla1[[#This Row],[VENTA POR DÍA]],0))</f>
        <v>0</v>
      </c>
      <c r="Z1057" s="11">
        <f>IF(Tabla1[[#This Row],[ABC]]="C",0,ROUNDUP(VLOOKUP(Tabla1[[#This Row],[ABC]],$F$11:$J$12,MATCH(Z$15,$F$10:$J$10,0),0)*Tabla1[[#This Row],[VENTA POR DÍA]],0))</f>
        <v>0</v>
      </c>
    </row>
    <row r="1058" spans="2:26" x14ac:dyDescent="0.2">
      <c r="B1058" s="2">
        <v>348392</v>
      </c>
      <c r="C1058" s="2" t="s">
        <v>715</v>
      </c>
      <c r="D1058" s="2" t="s">
        <v>19</v>
      </c>
      <c r="E1058" s="3" t="s">
        <v>6</v>
      </c>
      <c r="F1058" s="16">
        <f t="shared" ca="1" si="135"/>
        <v>27</v>
      </c>
      <c r="G1058" s="17">
        <f t="shared" ca="1" si="136"/>
        <v>8</v>
      </c>
      <c r="H1058" s="36" t="str">
        <f>IFERROR(VLOOKUP(Tabla1[[#This Row],[COD PRODUCTO]],Tabla13[#All],9,0),"C")</f>
        <v>B</v>
      </c>
      <c r="I1058" s="11">
        <f t="shared" ca="1" si="138"/>
        <v>745</v>
      </c>
      <c r="J1058" s="11">
        <f t="shared" ca="1" si="138"/>
        <v>-80</v>
      </c>
      <c r="K1058" s="11">
        <f t="shared" ca="1" si="138"/>
        <v>395</v>
      </c>
      <c r="L1058" s="11">
        <f t="shared" ca="1" si="138"/>
        <v>984</v>
      </c>
      <c r="M1058" s="11">
        <f t="shared" ca="1" si="138"/>
        <v>986</v>
      </c>
      <c r="N1058" s="11">
        <f t="shared" ca="1" si="138"/>
        <v>936</v>
      </c>
      <c r="O1058" s="11">
        <f t="shared" ca="1" si="138"/>
        <v>52</v>
      </c>
      <c r="P1058" s="11">
        <f t="shared" ca="1" si="138"/>
        <v>914</v>
      </c>
      <c r="Q1058" s="11">
        <f t="shared" ca="1" si="138"/>
        <v>950</v>
      </c>
      <c r="R1058" s="11">
        <f t="shared" ca="1" si="138"/>
        <v>798</v>
      </c>
      <c r="S1058" s="11">
        <f t="shared" ca="1" si="138"/>
        <v>-20</v>
      </c>
      <c r="T1058" s="11">
        <f t="shared" ca="1" si="138"/>
        <v>255</v>
      </c>
      <c r="U1058" s="11">
        <f ca="1">IF($B$9=1,AVERAGE(Tabla1[[#This Row],[OCT]:[DIC]]),IF($B$9=2,AVERAGE(Tabla1[[#This Row],[JUL]:[DIC]]),AVERAGE(Tabla1[[#This Row],[ENE]:[DIC]])))</f>
        <v>344.33333333333331</v>
      </c>
      <c r="V1058" s="11">
        <f ca="1">+Tabla1[[#This Row],[PROMEDIO VENTA (UNDS)]]/30</f>
        <v>11.477777777777778</v>
      </c>
      <c r="W1058" s="11">
        <f ca="1">+Tabla1[[#This Row],[VENTA POR DÍA]]*Tabla1[[#This Row],[LEAD TIME (Días)]]</f>
        <v>91.822222222222223</v>
      </c>
      <c r="X1058" s="11" t="str">
        <f>IF(Tabla1[[#This Row],[ABC]]="C","A PEDIDO","STOCK")</f>
        <v>STOCK</v>
      </c>
      <c r="Y1058" s="11">
        <f ca="1">IF(Tabla1[[#This Row],[ABC]]="C",0,ROUNDUP(VLOOKUP(Tabla1[[#This Row],[ABC]],$F$11:$J$12,MATCH(Y$15,$F$10:$J$10,0),0)*Tabla1[[#This Row],[VENTA POR DÍA]],0))</f>
        <v>108</v>
      </c>
      <c r="Z1058" s="11">
        <f ca="1">IF(Tabla1[[#This Row],[ABC]]="C",0,ROUNDUP(VLOOKUP(Tabla1[[#This Row],[ABC]],$F$11:$J$12,MATCH(Z$15,$F$10:$J$10,0),0)*Tabla1[[#This Row],[VENTA POR DÍA]],0))</f>
        <v>262</v>
      </c>
    </row>
    <row r="1059" spans="2:26" x14ac:dyDescent="0.2">
      <c r="B1059" s="2">
        <v>348640</v>
      </c>
      <c r="C1059" s="2" t="s">
        <v>718</v>
      </c>
      <c r="D1059" s="2" t="s">
        <v>19</v>
      </c>
      <c r="E1059" s="3" t="s">
        <v>6</v>
      </c>
      <c r="F1059" s="16">
        <f t="shared" ca="1" si="135"/>
        <v>22</v>
      </c>
      <c r="G1059" s="17">
        <f t="shared" ca="1" si="136"/>
        <v>7</v>
      </c>
      <c r="H1059" s="36" t="str">
        <f>IFERROR(VLOOKUP(Tabla1[[#This Row],[COD PRODUCTO]],Tabla13[#All],9,0),"C")</f>
        <v>C</v>
      </c>
      <c r="I1059" s="11">
        <f t="shared" ca="1" si="138"/>
        <v>299</v>
      </c>
      <c r="J1059" s="11">
        <f t="shared" ca="1" si="138"/>
        <v>832</v>
      </c>
      <c r="K1059" s="11">
        <f t="shared" ca="1" si="138"/>
        <v>385</v>
      </c>
      <c r="L1059" s="11">
        <f t="shared" ca="1" si="138"/>
        <v>938</v>
      </c>
      <c r="M1059" s="11">
        <f t="shared" ca="1" si="138"/>
        <v>756</v>
      </c>
      <c r="N1059" s="11">
        <f t="shared" ca="1" si="138"/>
        <v>826</v>
      </c>
      <c r="O1059" s="11">
        <f t="shared" ca="1" si="138"/>
        <v>917</v>
      </c>
      <c r="P1059" s="11">
        <f t="shared" ca="1" si="138"/>
        <v>263</v>
      </c>
      <c r="Q1059" s="11">
        <f t="shared" ca="1" si="138"/>
        <v>455</v>
      </c>
      <c r="R1059" s="11">
        <f t="shared" ca="1" si="138"/>
        <v>2</v>
      </c>
      <c r="S1059" s="11">
        <f t="shared" ca="1" si="138"/>
        <v>192</v>
      </c>
      <c r="T1059" s="11">
        <f t="shared" ca="1" si="138"/>
        <v>-47</v>
      </c>
      <c r="U1059" s="11">
        <f ca="1">IF($B$9=1,AVERAGE(Tabla1[[#This Row],[OCT]:[DIC]]),IF($B$9=2,AVERAGE(Tabla1[[#This Row],[JUL]:[DIC]]),AVERAGE(Tabla1[[#This Row],[ENE]:[DIC]])))</f>
        <v>49</v>
      </c>
      <c r="V1059" s="11">
        <f ca="1">+Tabla1[[#This Row],[PROMEDIO VENTA (UNDS)]]/30</f>
        <v>1.6333333333333333</v>
      </c>
      <c r="W1059" s="11">
        <f ca="1">+Tabla1[[#This Row],[VENTA POR DÍA]]*Tabla1[[#This Row],[LEAD TIME (Días)]]</f>
        <v>11.433333333333334</v>
      </c>
      <c r="X1059" s="11" t="str">
        <f>IF(Tabla1[[#This Row],[ABC]]="C","A PEDIDO","STOCK")</f>
        <v>A PEDIDO</v>
      </c>
      <c r="Y1059" s="11">
        <f>IF(Tabla1[[#This Row],[ABC]]="C",0,ROUNDUP(VLOOKUP(Tabla1[[#This Row],[ABC]],$F$11:$J$12,MATCH(Y$15,$F$10:$J$10,0),0)*Tabla1[[#This Row],[VENTA POR DÍA]],0))</f>
        <v>0</v>
      </c>
      <c r="Z1059" s="11">
        <f>IF(Tabla1[[#This Row],[ABC]]="C",0,ROUNDUP(VLOOKUP(Tabla1[[#This Row],[ABC]],$F$11:$J$12,MATCH(Z$15,$F$10:$J$10,0),0)*Tabla1[[#This Row],[VENTA POR DÍA]],0))</f>
        <v>0</v>
      </c>
    </row>
    <row r="1060" spans="2:26" x14ac:dyDescent="0.2">
      <c r="B1060" s="2">
        <v>368004</v>
      </c>
      <c r="C1060" s="2" t="s">
        <v>725</v>
      </c>
      <c r="D1060" s="2" t="s">
        <v>19</v>
      </c>
      <c r="E1060" s="3" t="s">
        <v>6</v>
      </c>
      <c r="F1060" s="16">
        <f t="shared" ca="1" si="135"/>
        <v>5</v>
      </c>
      <c r="G1060" s="17">
        <f t="shared" ca="1" si="136"/>
        <v>8</v>
      </c>
      <c r="H1060" s="36" t="str">
        <f>IFERROR(VLOOKUP(Tabla1[[#This Row],[COD PRODUCTO]],Tabla13[#All],9,0),"C")</f>
        <v>A</v>
      </c>
      <c r="I1060" s="11">
        <f t="shared" ca="1" si="138"/>
        <v>578</v>
      </c>
      <c r="J1060" s="11">
        <f t="shared" ca="1" si="138"/>
        <v>560</v>
      </c>
      <c r="K1060" s="11">
        <f t="shared" ca="1" si="138"/>
        <v>68</v>
      </c>
      <c r="L1060" s="11">
        <f t="shared" ca="1" si="138"/>
        <v>721</v>
      </c>
      <c r="M1060" s="11">
        <f t="shared" ca="1" si="138"/>
        <v>324</v>
      </c>
      <c r="N1060" s="11">
        <f t="shared" ca="1" si="138"/>
        <v>-54</v>
      </c>
      <c r="O1060" s="11">
        <f t="shared" ca="1" si="138"/>
        <v>204</v>
      </c>
      <c r="P1060" s="11">
        <f t="shared" ca="1" si="138"/>
        <v>583</v>
      </c>
      <c r="Q1060" s="11">
        <f t="shared" ca="1" si="138"/>
        <v>839</v>
      </c>
      <c r="R1060" s="11">
        <f t="shared" ca="1" si="138"/>
        <v>37</v>
      </c>
      <c r="S1060" s="11">
        <f t="shared" ca="1" si="138"/>
        <v>667</v>
      </c>
      <c r="T1060" s="11">
        <f t="shared" ca="1" si="138"/>
        <v>618</v>
      </c>
      <c r="U1060" s="11">
        <f ca="1">IF($B$9=1,AVERAGE(Tabla1[[#This Row],[OCT]:[DIC]]),IF($B$9=2,AVERAGE(Tabla1[[#This Row],[JUL]:[DIC]]),AVERAGE(Tabla1[[#This Row],[ENE]:[DIC]])))</f>
        <v>440.66666666666669</v>
      </c>
      <c r="V1060" s="11">
        <f ca="1">+Tabla1[[#This Row],[PROMEDIO VENTA (UNDS)]]/30</f>
        <v>14.68888888888889</v>
      </c>
      <c r="W1060" s="11">
        <f ca="1">+Tabla1[[#This Row],[VENTA POR DÍA]]*Tabla1[[#This Row],[LEAD TIME (Días)]]</f>
        <v>117.51111111111112</v>
      </c>
      <c r="X1060" s="11" t="str">
        <f>IF(Tabla1[[#This Row],[ABC]]="C","A PEDIDO","STOCK")</f>
        <v>STOCK</v>
      </c>
      <c r="Y1060" s="11">
        <f ca="1">IF(Tabla1[[#This Row],[ABC]]="C",0,ROUNDUP(VLOOKUP(Tabla1[[#This Row],[ABC]],$F$11:$J$12,MATCH(Y$15,$F$10:$J$10,0),0)*Tabla1[[#This Row],[VENTA POR DÍA]],0))</f>
        <v>44</v>
      </c>
      <c r="Z1060" s="11">
        <f ca="1">IF(Tabla1[[#This Row],[ABC]]="C",0,ROUNDUP(VLOOKUP(Tabla1[[#This Row],[ABC]],$F$11:$J$12,MATCH(Z$15,$F$10:$J$10,0),0)*Tabla1[[#This Row],[VENTA POR DÍA]],0))</f>
        <v>429</v>
      </c>
    </row>
    <row r="1061" spans="2:26" x14ac:dyDescent="0.2">
      <c r="B1061" s="2">
        <v>348159</v>
      </c>
      <c r="C1061" s="2" t="s">
        <v>726</v>
      </c>
      <c r="D1061" s="2" t="s">
        <v>19</v>
      </c>
      <c r="E1061" s="3" t="s">
        <v>6</v>
      </c>
      <c r="F1061" s="16">
        <f t="shared" ca="1" si="135"/>
        <v>5</v>
      </c>
      <c r="G1061" s="17">
        <f t="shared" ca="1" si="136"/>
        <v>6</v>
      </c>
      <c r="H1061" s="36" t="str">
        <f>IFERROR(VLOOKUP(Tabla1[[#This Row],[COD PRODUCTO]],Tabla13[#All],9,0),"C")</f>
        <v>C</v>
      </c>
      <c r="I1061" s="11">
        <f t="shared" ca="1" si="138"/>
        <v>496</v>
      </c>
      <c r="J1061" s="11">
        <f t="shared" ca="1" si="138"/>
        <v>252</v>
      </c>
      <c r="K1061" s="11">
        <f t="shared" ca="1" si="138"/>
        <v>-54</v>
      </c>
      <c r="L1061" s="11">
        <f t="shared" ca="1" si="138"/>
        <v>362</v>
      </c>
      <c r="M1061" s="11">
        <f t="shared" ca="1" si="138"/>
        <v>516</v>
      </c>
      <c r="N1061" s="11">
        <f t="shared" ca="1" si="138"/>
        <v>562</v>
      </c>
      <c r="O1061" s="11">
        <f t="shared" ca="1" si="138"/>
        <v>276</v>
      </c>
      <c r="P1061" s="11">
        <f t="shared" ca="1" si="138"/>
        <v>861</v>
      </c>
      <c r="Q1061" s="11">
        <f t="shared" ca="1" si="138"/>
        <v>404</v>
      </c>
      <c r="R1061" s="11">
        <f t="shared" ca="1" si="138"/>
        <v>561</v>
      </c>
      <c r="S1061" s="11">
        <f t="shared" ca="1" si="138"/>
        <v>304</v>
      </c>
      <c r="T1061" s="11">
        <f t="shared" ca="1" si="138"/>
        <v>512</v>
      </c>
      <c r="U1061" s="11">
        <f ca="1">IF($B$9=1,AVERAGE(Tabla1[[#This Row],[OCT]:[DIC]]),IF($B$9=2,AVERAGE(Tabla1[[#This Row],[JUL]:[DIC]]),AVERAGE(Tabla1[[#This Row],[ENE]:[DIC]])))</f>
        <v>459</v>
      </c>
      <c r="V1061" s="11">
        <f ca="1">+Tabla1[[#This Row],[PROMEDIO VENTA (UNDS)]]/30</f>
        <v>15.3</v>
      </c>
      <c r="W1061" s="11">
        <f ca="1">+Tabla1[[#This Row],[VENTA POR DÍA]]*Tabla1[[#This Row],[LEAD TIME (Días)]]</f>
        <v>91.800000000000011</v>
      </c>
      <c r="X1061" s="11" t="str">
        <f>IF(Tabla1[[#This Row],[ABC]]="C","A PEDIDO","STOCK")</f>
        <v>A PEDIDO</v>
      </c>
      <c r="Y1061" s="11">
        <f>IF(Tabla1[[#This Row],[ABC]]="C",0,ROUNDUP(VLOOKUP(Tabla1[[#This Row],[ABC]],$F$11:$J$12,MATCH(Y$15,$F$10:$J$10,0),0)*Tabla1[[#This Row],[VENTA POR DÍA]],0))</f>
        <v>0</v>
      </c>
      <c r="Z1061" s="11">
        <f>IF(Tabla1[[#This Row],[ABC]]="C",0,ROUNDUP(VLOOKUP(Tabla1[[#This Row],[ABC]],$F$11:$J$12,MATCH(Z$15,$F$10:$J$10,0),0)*Tabla1[[#This Row],[VENTA POR DÍA]],0))</f>
        <v>0</v>
      </c>
    </row>
    <row r="1062" spans="2:26" x14ac:dyDescent="0.2">
      <c r="B1062" s="2">
        <v>348557</v>
      </c>
      <c r="C1062" s="2" t="s">
        <v>718</v>
      </c>
      <c r="D1062" s="2" t="s">
        <v>19</v>
      </c>
      <c r="E1062" s="3" t="s">
        <v>6</v>
      </c>
      <c r="F1062" s="16">
        <f t="shared" ca="1" si="135"/>
        <v>30</v>
      </c>
      <c r="G1062" s="17">
        <f t="shared" ca="1" si="136"/>
        <v>24</v>
      </c>
      <c r="H1062" s="36" t="str">
        <f>IFERROR(VLOOKUP(Tabla1[[#This Row],[COD PRODUCTO]],Tabla13[#All],9,0),"C")</f>
        <v>C</v>
      </c>
      <c r="I1062" s="11">
        <f t="shared" ca="1" si="138"/>
        <v>491</v>
      </c>
      <c r="J1062" s="11">
        <f t="shared" ca="1" si="138"/>
        <v>183</v>
      </c>
      <c r="K1062" s="11">
        <f t="shared" ca="1" si="138"/>
        <v>-97</v>
      </c>
      <c r="L1062" s="11">
        <f t="shared" ca="1" si="138"/>
        <v>851</v>
      </c>
      <c r="M1062" s="11">
        <f t="shared" ca="1" si="138"/>
        <v>168</v>
      </c>
      <c r="N1062" s="11">
        <f t="shared" ca="1" si="138"/>
        <v>35</v>
      </c>
      <c r="O1062" s="11">
        <f t="shared" ca="1" si="138"/>
        <v>841</v>
      </c>
      <c r="P1062" s="11">
        <f t="shared" ca="1" si="138"/>
        <v>748</v>
      </c>
      <c r="Q1062" s="11">
        <f t="shared" ca="1" si="138"/>
        <v>263</v>
      </c>
      <c r="R1062" s="11">
        <f t="shared" ca="1" si="138"/>
        <v>515</v>
      </c>
      <c r="S1062" s="11">
        <f t="shared" ca="1" si="138"/>
        <v>890</v>
      </c>
      <c r="T1062" s="11">
        <f t="shared" ca="1" si="138"/>
        <v>611</v>
      </c>
      <c r="U1062" s="11">
        <f ca="1">IF($B$9=1,AVERAGE(Tabla1[[#This Row],[OCT]:[DIC]]),IF($B$9=2,AVERAGE(Tabla1[[#This Row],[JUL]:[DIC]]),AVERAGE(Tabla1[[#This Row],[ENE]:[DIC]])))</f>
        <v>672</v>
      </c>
      <c r="V1062" s="11">
        <f ca="1">+Tabla1[[#This Row],[PROMEDIO VENTA (UNDS)]]/30</f>
        <v>22.4</v>
      </c>
      <c r="W1062" s="11">
        <f ca="1">+Tabla1[[#This Row],[VENTA POR DÍA]]*Tabla1[[#This Row],[LEAD TIME (Días)]]</f>
        <v>537.59999999999991</v>
      </c>
      <c r="X1062" s="11" t="str">
        <f>IF(Tabla1[[#This Row],[ABC]]="C","A PEDIDO","STOCK")</f>
        <v>A PEDIDO</v>
      </c>
      <c r="Y1062" s="11">
        <f>IF(Tabla1[[#This Row],[ABC]]="C",0,ROUNDUP(VLOOKUP(Tabla1[[#This Row],[ABC]],$F$11:$J$12,MATCH(Y$15,$F$10:$J$10,0),0)*Tabla1[[#This Row],[VENTA POR DÍA]],0))</f>
        <v>0</v>
      </c>
      <c r="Z1062" s="11">
        <f>IF(Tabla1[[#This Row],[ABC]]="C",0,ROUNDUP(VLOOKUP(Tabla1[[#This Row],[ABC]],$F$11:$J$12,MATCH(Z$15,$F$10:$J$10,0),0)*Tabla1[[#This Row],[VENTA POR DÍA]],0))</f>
        <v>0</v>
      </c>
    </row>
    <row r="1063" spans="2:26" x14ac:dyDescent="0.2">
      <c r="B1063" s="2">
        <v>367798</v>
      </c>
      <c r="C1063" s="2" t="s">
        <v>730</v>
      </c>
      <c r="D1063" s="2" t="s">
        <v>19</v>
      </c>
      <c r="E1063" s="3" t="s">
        <v>6</v>
      </c>
      <c r="F1063" s="16">
        <f t="shared" ca="1" si="135"/>
        <v>18</v>
      </c>
      <c r="G1063" s="17">
        <f t="shared" ca="1" si="136"/>
        <v>27</v>
      </c>
      <c r="H1063" s="36" t="str">
        <f>IFERROR(VLOOKUP(Tabla1[[#This Row],[COD PRODUCTO]],Tabla13[#All],9,0),"C")</f>
        <v>A</v>
      </c>
      <c r="I1063" s="11">
        <f t="shared" ca="1" si="138"/>
        <v>468</v>
      </c>
      <c r="J1063" s="11">
        <f t="shared" ca="1" si="138"/>
        <v>-45</v>
      </c>
      <c r="K1063" s="11">
        <f t="shared" ca="1" si="138"/>
        <v>692</v>
      </c>
      <c r="L1063" s="11">
        <f t="shared" ca="1" si="138"/>
        <v>529</v>
      </c>
      <c r="M1063" s="11">
        <f t="shared" ca="1" si="138"/>
        <v>578</v>
      </c>
      <c r="N1063" s="11">
        <f t="shared" ca="1" si="138"/>
        <v>52</v>
      </c>
      <c r="O1063" s="11">
        <f t="shared" ca="1" si="138"/>
        <v>729</v>
      </c>
      <c r="P1063" s="11">
        <f t="shared" ca="1" si="138"/>
        <v>892</v>
      </c>
      <c r="Q1063" s="11">
        <f t="shared" ca="1" si="138"/>
        <v>504</v>
      </c>
      <c r="R1063" s="11">
        <f t="shared" ca="1" si="138"/>
        <v>588</v>
      </c>
      <c r="S1063" s="11">
        <f t="shared" ca="1" si="138"/>
        <v>530</v>
      </c>
      <c r="T1063" s="11">
        <f t="shared" ca="1" si="138"/>
        <v>537</v>
      </c>
      <c r="U1063" s="11">
        <f ca="1">IF($B$9=1,AVERAGE(Tabla1[[#This Row],[OCT]:[DIC]]),IF($B$9=2,AVERAGE(Tabla1[[#This Row],[JUL]:[DIC]]),AVERAGE(Tabla1[[#This Row],[ENE]:[DIC]])))</f>
        <v>551.66666666666663</v>
      </c>
      <c r="V1063" s="11">
        <f ca="1">+Tabla1[[#This Row],[PROMEDIO VENTA (UNDS)]]/30</f>
        <v>18.388888888888889</v>
      </c>
      <c r="W1063" s="11">
        <f ca="1">+Tabla1[[#This Row],[VENTA POR DÍA]]*Tabla1[[#This Row],[LEAD TIME (Días)]]</f>
        <v>496.5</v>
      </c>
      <c r="X1063" s="11" t="str">
        <f>IF(Tabla1[[#This Row],[ABC]]="C","A PEDIDO","STOCK")</f>
        <v>STOCK</v>
      </c>
      <c r="Y1063" s="11">
        <f ca="1">IF(Tabla1[[#This Row],[ABC]]="C",0,ROUNDUP(VLOOKUP(Tabla1[[#This Row],[ABC]],$F$11:$J$12,MATCH(Y$15,$F$10:$J$10,0),0)*Tabla1[[#This Row],[VENTA POR DÍA]],0))</f>
        <v>55</v>
      </c>
      <c r="Z1063" s="11">
        <f ca="1">IF(Tabla1[[#This Row],[ABC]]="C",0,ROUNDUP(VLOOKUP(Tabla1[[#This Row],[ABC]],$F$11:$J$12,MATCH(Z$15,$F$10:$J$10,0),0)*Tabla1[[#This Row],[VENTA POR DÍA]],0))</f>
        <v>537</v>
      </c>
    </row>
    <row r="1064" spans="2:26" x14ac:dyDescent="0.2">
      <c r="B1064" s="2">
        <v>348540</v>
      </c>
      <c r="C1064" s="2" t="s">
        <v>731</v>
      </c>
      <c r="D1064" s="2" t="s">
        <v>19</v>
      </c>
      <c r="E1064" s="3" t="s">
        <v>6</v>
      </c>
      <c r="F1064" s="16">
        <f t="shared" ca="1" si="135"/>
        <v>20</v>
      </c>
      <c r="G1064" s="17">
        <f t="shared" ca="1" si="136"/>
        <v>4</v>
      </c>
      <c r="H1064" s="36" t="str">
        <f>IFERROR(VLOOKUP(Tabla1[[#This Row],[COD PRODUCTO]],Tabla13[#All],9,0),"C")</f>
        <v>B</v>
      </c>
      <c r="I1064" s="11">
        <f t="shared" ca="1" si="138"/>
        <v>3</v>
      </c>
      <c r="J1064" s="11">
        <f t="shared" ca="1" si="138"/>
        <v>327</v>
      </c>
      <c r="K1064" s="11">
        <f t="shared" ca="1" si="138"/>
        <v>823</v>
      </c>
      <c r="L1064" s="11">
        <f t="shared" ca="1" si="138"/>
        <v>451</v>
      </c>
      <c r="M1064" s="11">
        <f t="shared" ca="1" si="138"/>
        <v>520</v>
      </c>
      <c r="N1064" s="11">
        <f t="shared" ca="1" si="138"/>
        <v>93</v>
      </c>
      <c r="O1064" s="11">
        <f t="shared" ca="1" si="138"/>
        <v>164</v>
      </c>
      <c r="P1064" s="11">
        <f t="shared" ca="1" si="138"/>
        <v>348</v>
      </c>
      <c r="Q1064" s="11">
        <f t="shared" ca="1" si="138"/>
        <v>529</v>
      </c>
      <c r="R1064" s="11">
        <f t="shared" ca="1" si="138"/>
        <v>349</v>
      </c>
      <c r="S1064" s="11">
        <f t="shared" ca="1" si="138"/>
        <v>128</v>
      </c>
      <c r="T1064" s="11">
        <f t="shared" ca="1" si="138"/>
        <v>174</v>
      </c>
      <c r="U1064" s="11">
        <f ca="1">IF($B$9=1,AVERAGE(Tabla1[[#This Row],[OCT]:[DIC]]),IF($B$9=2,AVERAGE(Tabla1[[#This Row],[JUL]:[DIC]]),AVERAGE(Tabla1[[#This Row],[ENE]:[DIC]])))</f>
        <v>217</v>
      </c>
      <c r="V1064" s="11">
        <f ca="1">+Tabla1[[#This Row],[PROMEDIO VENTA (UNDS)]]/30</f>
        <v>7.2333333333333334</v>
      </c>
      <c r="W1064" s="11">
        <f ca="1">+Tabla1[[#This Row],[VENTA POR DÍA]]*Tabla1[[#This Row],[LEAD TIME (Días)]]</f>
        <v>28.933333333333334</v>
      </c>
      <c r="X1064" s="11" t="str">
        <f>IF(Tabla1[[#This Row],[ABC]]="C","A PEDIDO","STOCK")</f>
        <v>STOCK</v>
      </c>
      <c r="Y1064" s="11">
        <f ca="1">IF(Tabla1[[#This Row],[ABC]]="C",0,ROUNDUP(VLOOKUP(Tabla1[[#This Row],[ABC]],$F$11:$J$12,MATCH(Y$15,$F$10:$J$10,0),0)*Tabla1[[#This Row],[VENTA POR DÍA]],0))</f>
        <v>68</v>
      </c>
      <c r="Z1064" s="11">
        <f ca="1">IF(Tabla1[[#This Row],[ABC]]="C",0,ROUNDUP(VLOOKUP(Tabla1[[#This Row],[ABC]],$F$11:$J$12,MATCH(Z$15,$F$10:$J$10,0),0)*Tabla1[[#This Row],[VENTA POR DÍA]],0))</f>
        <v>165</v>
      </c>
    </row>
    <row r="1065" spans="2:26" x14ac:dyDescent="0.2">
      <c r="B1065" s="2">
        <v>348160</v>
      </c>
      <c r="C1065" s="2" t="s">
        <v>739</v>
      </c>
      <c r="D1065" s="2" t="s">
        <v>19</v>
      </c>
      <c r="E1065" s="3" t="s">
        <v>6</v>
      </c>
      <c r="F1065" s="16">
        <f t="shared" ca="1" si="135"/>
        <v>44</v>
      </c>
      <c r="G1065" s="17">
        <f t="shared" ca="1" si="136"/>
        <v>24</v>
      </c>
      <c r="H1065" s="36" t="str">
        <f>IFERROR(VLOOKUP(Tabla1[[#This Row],[COD PRODUCTO]],Tabla13[#All],9,0),"C")</f>
        <v>C</v>
      </c>
      <c r="I1065" s="11">
        <f t="shared" ca="1" si="138"/>
        <v>-66</v>
      </c>
      <c r="J1065" s="11">
        <f t="shared" ca="1" si="138"/>
        <v>418</v>
      </c>
      <c r="K1065" s="11">
        <f t="shared" ca="1" si="138"/>
        <v>182</v>
      </c>
      <c r="L1065" s="11">
        <f t="shared" ca="1" si="138"/>
        <v>735</v>
      </c>
      <c r="M1065" s="11">
        <f t="shared" ca="1" si="138"/>
        <v>481</v>
      </c>
      <c r="N1065" s="11">
        <f t="shared" ca="1" si="138"/>
        <v>-12</v>
      </c>
      <c r="O1065" s="11">
        <f t="shared" ca="1" si="138"/>
        <v>819</v>
      </c>
      <c r="P1065" s="11">
        <f t="shared" ca="1" si="138"/>
        <v>282</v>
      </c>
      <c r="Q1065" s="11">
        <f t="shared" ca="1" si="138"/>
        <v>65</v>
      </c>
      <c r="R1065" s="11">
        <f t="shared" ca="1" si="138"/>
        <v>-14</v>
      </c>
      <c r="S1065" s="11">
        <f t="shared" ca="1" si="138"/>
        <v>972</v>
      </c>
      <c r="T1065" s="11">
        <f t="shared" ca="1" si="138"/>
        <v>-22</v>
      </c>
      <c r="U1065" s="11">
        <f ca="1">IF($B$9=1,AVERAGE(Tabla1[[#This Row],[OCT]:[DIC]]),IF($B$9=2,AVERAGE(Tabla1[[#This Row],[JUL]:[DIC]]),AVERAGE(Tabla1[[#This Row],[ENE]:[DIC]])))</f>
        <v>312</v>
      </c>
      <c r="V1065" s="11">
        <f ca="1">+Tabla1[[#This Row],[PROMEDIO VENTA (UNDS)]]/30</f>
        <v>10.4</v>
      </c>
      <c r="W1065" s="11">
        <f ca="1">+Tabla1[[#This Row],[VENTA POR DÍA]]*Tabla1[[#This Row],[LEAD TIME (Días)]]</f>
        <v>249.60000000000002</v>
      </c>
      <c r="X1065" s="11" t="str">
        <f>IF(Tabla1[[#This Row],[ABC]]="C","A PEDIDO","STOCK")</f>
        <v>A PEDIDO</v>
      </c>
      <c r="Y1065" s="11">
        <f>IF(Tabla1[[#This Row],[ABC]]="C",0,ROUNDUP(VLOOKUP(Tabla1[[#This Row],[ABC]],$F$11:$J$12,MATCH(Y$15,$F$10:$J$10,0),0)*Tabla1[[#This Row],[VENTA POR DÍA]],0))</f>
        <v>0</v>
      </c>
      <c r="Z1065" s="11">
        <f>IF(Tabla1[[#This Row],[ABC]]="C",0,ROUNDUP(VLOOKUP(Tabla1[[#This Row],[ABC]],$F$11:$J$12,MATCH(Z$15,$F$10:$J$10,0),0)*Tabla1[[#This Row],[VENTA POR DÍA]],0))</f>
        <v>0</v>
      </c>
    </row>
    <row r="1066" spans="2:26" x14ac:dyDescent="0.2">
      <c r="B1066" s="2">
        <v>367902</v>
      </c>
      <c r="C1066" s="2" t="s">
        <v>764</v>
      </c>
      <c r="D1066" s="2" t="s">
        <v>19</v>
      </c>
      <c r="E1066" s="3" t="s">
        <v>6</v>
      </c>
      <c r="F1066" s="16">
        <f t="shared" ca="1" si="135"/>
        <v>22</v>
      </c>
      <c r="G1066" s="17">
        <f t="shared" ca="1" si="136"/>
        <v>19</v>
      </c>
      <c r="H1066" s="36" t="str">
        <f>IFERROR(VLOOKUP(Tabla1[[#This Row],[COD PRODUCTO]],Tabla13[#All],9,0),"C")</f>
        <v>A</v>
      </c>
      <c r="I1066" s="11">
        <f t="shared" ref="I1066:T1072" ca="1" si="139">RANDBETWEEN(-100,1000)</f>
        <v>49</v>
      </c>
      <c r="J1066" s="11">
        <f t="shared" ca="1" si="139"/>
        <v>534</v>
      </c>
      <c r="K1066" s="11">
        <f t="shared" ca="1" si="139"/>
        <v>392</v>
      </c>
      <c r="L1066" s="11">
        <f t="shared" ca="1" si="139"/>
        <v>750</v>
      </c>
      <c r="M1066" s="11">
        <f t="shared" ca="1" si="139"/>
        <v>472</v>
      </c>
      <c r="N1066" s="11">
        <f t="shared" ca="1" si="139"/>
        <v>734</v>
      </c>
      <c r="O1066" s="11">
        <f t="shared" ca="1" si="139"/>
        <v>376</v>
      </c>
      <c r="P1066" s="11">
        <f t="shared" ca="1" si="139"/>
        <v>835</v>
      </c>
      <c r="Q1066" s="11">
        <f t="shared" ca="1" si="139"/>
        <v>948</v>
      </c>
      <c r="R1066" s="11">
        <f t="shared" ca="1" si="139"/>
        <v>927</v>
      </c>
      <c r="S1066" s="11">
        <f t="shared" ca="1" si="139"/>
        <v>9</v>
      </c>
      <c r="T1066" s="11">
        <f t="shared" ca="1" si="139"/>
        <v>461</v>
      </c>
      <c r="U1066" s="11">
        <f ca="1">IF($B$9=1,AVERAGE(Tabla1[[#This Row],[OCT]:[DIC]]),IF($B$9=2,AVERAGE(Tabla1[[#This Row],[JUL]:[DIC]]),AVERAGE(Tabla1[[#This Row],[ENE]:[DIC]])))</f>
        <v>465.66666666666669</v>
      </c>
      <c r="V1066" s="11">
        <f ca="1">+Tabla1[[#This Row],[PROMEDIO VENTA (UNDS)]]/30</f>
        <v>15.522222222222222</v>
      </c>
      <c r="W1066" s="11">
        <f ca="1">+Tabla1[[#This Row],[VENTA POR DÍA]]*Tabla1[[#This Row],[LEAD TIME (Días)]]</f>
        <v>294.92222222222222</v>
      </c>
      <c r="X1066" s="11" t="str">
        <f>IF(Tabla1[[#This Row],[ABC]]="C","A PEDIDO","STOCK")</f>
        <v>STOCK</v>
      </c>
      <c r="Y1066" s="11">
        <f ca="1">IF(Tabla1[[#This Row],[ABC]]="C",0,ROUNDUP(VLOOKUP(Tabla1[[#This Row],[ABC]],$F$11:$J$12,MATCH(Y$15,$F$10:$J$10,0),0)*Tabla1[[#This Row],[VENTA POR DÍA]],0))</f>
        <v>47</v>
      </c>
      <c r="Z1066" s="11">
        <f ca="1">IF(Tabla1[[#This Row],[ABC]]="C",0,ROUNDUP(VLOOKUP(Tabla1[[#This Row],[ABC]],$F$11:$J$12,MATCH(Z$15,$F$10:$J$10,0),0)*Tabla1[[#This Row],[VENTA POR DÍA]],0))</f>
        <v>453</v>
      </c>
    </row>
    <row r="1067" spans="2:26" x14ac:dyDescent="0.2">
      <c r="B1067" s="2">
        <v>367729</v>
      </c>
      <c r="C1067" s="2" t="s">
        <v>766</v>
      </c>
      <c r="D1067" s="2" t="s">
        <v>19</v>
      </c>
      <c r="E1067" s="3" t="s">
        <v>6</v>
      </c>
      <c r="F1067" s="16">
        <f t="shared" ca="1" si="135"/>
        <v>47</v>
      </c>
      <c r="G1067" s="17">
        <f t="shared" ca="1" si="136"/>
        <v>21</v>
      </c>
      <c r="H1067" s="36" t="str">
        <f>IFERROR(VLOOKUP(Tabla1[[#This Row],[COD PRODUCTO]],Tabla13[#All],9,0),"C")</f>
        <v>C</v>
      </c>
      <c r="I1067" s="11">
        <f t="shared" ca="1" si="139"/>
        <v>388</v>
      </c>
      <c r="J1067" s="11">
        <f t="shared" ca="1" si="139"/>
        <v>514</v>
      </c>
      <c r="K1067" s="11">
        <f t="shared" ca="1" si="139"/>
        <v>693</v>
      </c>
      <c r="L1067" s="11">
        <f t="shared" ca="1" si="139"/>
        <v>232</v>
      </c>
      <c r="M1067" s="11">
        <f t="shared" ca="1" si="139"/>
        <v>547</v>
      </c>
      <c r="N1067" s="11">
        <f t="shared" ca="1" si="139"/>
        <v>453</v>
      </c>
      <c r="O1067" s="11">
        <f t="shared" ca="1" si="139"/>
        <v>440</v>
      </c>
      <c r="P1067" s="11">
        <f t="shared" ca="1" si="139"/>
        <v>293</v>
      </c>
      <c r="Q1067" s="11">
        <f t="shared" ca="1" si="139"/>
        <v>140</v>
      </c>
      <c r="R1067" s="11">
        <f t="shared" ca="1" si="139"/>
        <v>162</v>
      </c>
      <c r="S1067" s="11">
        <f t="shared" ca="1" si="139"/>
        <v>-30</v>
      </c>
      <c r="T1067" s="11">
        <f t="shared" ca="1" si="139"/>
        <v>187</v>
      </c>
      <c r="U1067" s="11">
        <f ca="1">IF($B$9=1,AVERAGE(Tabla1[[#This Row],[OCT]:[DIC]]),IF($B$9=2,AVERAGE(Tabla1[[#This Row],[JUL]:[DIC]]),AVERAGE(Tabla1[[#This Row],[ENE]:[DIC]])))</f>
        <v>106.33333333333333</v>
      </c>
      <c r="V1067" s="11">
        <f ca="1">+Tabla1[[#This Row],[PROMEDIO VENTA (UNDS)]]/30</f>
        <v>3.5444444444444443</v>
      </c>
      <c r="W1067" s="11">
        <f ca="1">+Tabla1[[#This Row],[VENTA POR DÍA]]*Tabla1[[#This Row],[LEAD TIME (Días)]]</f>
        <v>74.433333333333337</v>
      </c>
      <c r="X1067" s="11" t="str">
        <f>IF(Tabla1[[#This Row],[ABC]]="C","A PEDIDO","STOCK")</f>
        <v>A PEDIDO</v>
      </c>
      <c r="Y1067" s="11">
        <f>IF(Tabla1[[#This Row],[ABC]]="C",0,ROUNDUP(VLOOKUP(Tabla1[[#This Row],[ABC]],$F$11:$J$12,MATCH(Y$15,$F$10:$J$10,0),0)*Tabla1[[#This Row],[VENTA POR DÍA]],0))</f>
        <v>0</v>
      </c>
      <c r="Z1067" s="11">
        <f>IF(Tabla1[[#This Row],[ABC]]="C",0,ROUNDUP(VLOOKUP(Tabla1[[#This Row],[ABC]],$F$11:$J$12,MATCH(Z$15,$F$10:$J$10,0),0)*Tabla1[[#This Row],[VENTA POR DÍA]],0))</f>
        <v>0</v>
      </c>
    </row>
    <row r="1068" spans="2:26" x14ac:dyDescent="0.2">
      <c r="B1068" s="2">
        <v>348544</v>
      </c>
      <c r="C1068" s="2" t="s">
        <v>768</v>
      </c>
      <c r="D1068" s="2" t="s">
        <v>19</v>
      </c>
      <c r="E1068" s="3" t="s">
        <v>6</v>
      </c>
      <c r="F1068" s="16">
        <f t="shared" ca="1" si="135"/>
        <v>12</v>
      </c>
      <c r="G1068" s="17">
        <f t="shared" ca="1" si="136"/>
        <v>7</v>
      </c>
      <c r="H1068" s="36" t="str">
        <f>IFERROR(VLOOKUP(Tabla1[[#This Row],[COD PRODUCTO]],Tabla13[#All],9,0),"C")</f>
        <v>B</v>
      </c>
      <c r="I1068" s="11">
        <f t="shared" ca="1" si="139"/>
        <v>994</v>
      </c>
      <c r="J1068" s="11">
        <f t="shared" ca="1" si="139"/>
        <v>-38</v>
      </c>
      <c r="K1068" s="11">
        <f t="shared" ca="1" si="139"/>
        <v>852</v>
      </c>
      <c r="L1068" s="11">
        <f t="shared" ca="1" si="139"/>
        <v>81</v>
      </c>
      <c r="M1068" s="11">
        <f t="shared" ca="1" si="139"/>
        <v>806</v>
      </c>
      <c r="N1068" s="11">
        <f t="shared" ca="1" si="139"/>
        <v>516</v>
      </c>
      <c r="O1068" s="11">
        <f t="shared" ca="1" si="139"/>
        <v>714</v>
      </c>
      <c r="P1068" s="11">
        <f t="shared" ca="1" si="139"/>
        <v>899</v>
      </c>
      <c r="Q1068" s="11">
        <f t="shared" ca="1" si="139"/>
        <v>721</v>
      </c>
      <c r="R1068" s="11">
        <f t="shared" ca="1" si="139"/>
        <v>424</v>
      </c>
      <c r="S1068" s="11">
        <f t="shared" ca="1" si="139"/>
        <v>919</v>
      </c>
      <c r="T1068" s="11">
        <f t="shared" ca="1" si="139"/>
        <v>605</v>
      </c>
      <c r="U1068" s="11">
        <f ca="1">IF($B$9=1,AVERAGE(Tabla1[[#This Row],[OCT]:[DIC]]),IF($B$9=2,AVERAGE(Tabla1[[#This Row],[JUL]:[DIC]]),AVERAGE(Tabla1[[#This Row],[ENE]:[DIC]])))</f>
        <v>649.33333333333337</v>
      </c>
      <c r="V1068" s="11">
        <f ca="1">+Tabla1[[#This Row],[PROMEDIO VENTA (UNDS)]]/30</f>
        <v>21.644444444444446</v>
      </c>
      <c r="W1068" s="11">
        <f ca="1">+Tabla1[[#This Row],[VENTA POR DÍA]]*Tabla1[[#This Row],[LEAD TIME (Días)]]</f>
        <v>151.51111111111112</v>
      </c>
      <c r="X1068" s="11" t="str">
        <f>IF(Tabla1[[#This Row],[ABC]]="C","A PEDIDO","STOCK")</f>
        <v>STOCK</v>
      </c>
      <c r="Y1068" s="11">
        <f ca="1">IF(Tabla1[[#This Row],[ABC]]="C",0,ROUNDUP(VLOOKUP(Tabla1[[#This Row],[ABC]],$F$11:$J$12,MATCH(Y$15,$F$10:$J$10,0),0)*Tabla1[[#This Row],[VENTA POR DÍA]],0))</f>
        <v>203</v>
      </c>
      <c r="Z1068" s="11">
        <f ca="1">IF(Tabla1[[#This Row],[ABC]]="C",0,ROUNDUP(VLOOKUP(Tabla1[[#This Row],[ABC]],$F$11:$J$12,MATCH(Z$15,$F$10:$J$10,0),0)*Tabla1[[#This Row],[VENTA POR DÍA]],0))</f>
        <v>494</v>
      </c>
    </row>
    <row r="1069" spans="2:26" x14ac:dyDescent="0.2">
      <c r="B1069" s="2">
        <v>348541</v>
      </c>
      <c r="C1069" s="2" t="s">
        <v>780</v>
      </c>
      <c r="D1069" s="2" t="s">
        <v>19</v>
      </c>
      <c r="E1069" s="3" t="s">
        <v>6</v>
      </c>
      <c r="F1069" s="16">
        <f t="shared" ca="1" si="135"/>
        <v>50</v>
      </c>
      <c r="G1069" s="17">
        <f t="shared" ca="1" si="136"/>
        <v>13</v>
      </c>
      <c r="H1069" s="36" t="str">
        <f>IFERROR(VLOOKUP(Tabla1[[#This Row],[COD PRODUCTO]],Tabla13[#All],9,0),"C")</f>
        <v>C</v>
      </c>
      <c r="I1069" s="11">
        <f t="shared" ca="1" si="139"/>
        <v>770</v>
      </c>
      <c r="J1069" s="11">
        <f t="shared" ca="1" si="139"/>
        <v>182</v>
      </c>
      <c r="K1069" s="11">
        <f t="shared" ca="1" si="139"/>
        <v>184</v>
      </c>
      <c r="L1069" s="11">
        <f t="shared" ca="1" si="139"/>
        <v>560</v>
      </c>
      <c r="M1069" s="11">
        <f t="shared" ca="1" si="139"/>
        <v>88</v>
      </c>
      <c r="N1069" s="11">
        <f t="shared" ca="1" si="139"/>
        <v>157</v>
      </c>
      <c r="O1069" s="11">
        <f t="shared" ca="1" si="139"/>
        <v>133</v>
      </c>
      <c r="P1069" s="11">
        <f t="shared" ca="1" si="139"/>
        <v>561</v>
      </c>
      <c r="Q1069" s="11">
        <f t="shared" ca="1" si="139"/>
        <v>138</v>
      </c>
      <c r="R1069" s="11">
        <f t="shared" ca="1" si="139"/>
        <v>42</v>
      </c>
      <c r="S1069" s="11">
        <f t="shared" ca="1" si="139"/>
        <v>659</v>
      </c>
      <c r="T1069" s="11">
        <f t="shared" ca="1" si="139"/>
        <v>173</v>
      </c>
      <c r="U1069" s="11">
        <f ca="1">IF($B$9=1,AVERAGE(Tabla1[[#This Row],[OCT]:[DIC]]),IF($B$9=2,AVERAGE(Tabla1[[#This Row],[JUL]:[DIC]]),AVERAGE(Tabla1[[#This Row],[ENE]:[DIC]])))</f>
        <v>291.33333333333331</v>
      </c>
      <c r="V1069" s="11">
        <f ca="1">+Tabla1[[#This Row],[PROMEDIO VENTA (UNDS)]]/30</f>
        <v>9.7111111111111104</v>
      </c>
      <c r="W1069" s="11">
        <f ca="1">+Tabla1[[#This Row],[VENTA POR DÍA]]*Tabla1[[#This Row],[LEAD TIME (Días)]]</f>
        <v>126.24444444444444</v>
      </c>
      <c r="X1069" s="11" t="str">
        <f>IF(Tabla1[[#This Row],[ABC]]="C","A PEDIDO","STOCK")</f>
        <v>A PEDIDO</v>
      </c>
      <c r="Y1069" s="11">
        <f>IF(Tabla1[[#This Row],[ABC]]="C",0,ROUNDUP(VLOOKUP(Tabla1[[#This Row],[ABC]],$F$11:$J$12,MATCH(Y$15,$F$10:$J$10,0),0)*Tabla1[[#This Row],[VENTA POR DÍA]],0))</f>
        <v>0</v>
      </c>
      <c r="Z1069" s="11">
        <f>IF(Tabla1[[#This Row],[ABC]]="C",0,ROUNDUP(VLOOKUP(Tabla1[[#This Row],[ABC]],$F$11:$J$12,MATCH(Z$15,$F$10:$J$10,0),0)*Tabla1[[#This Row],[VENTA POR DÍA]],0))</f>
        <v>0</v>
      </c>
    </row>
    <row r="1070" spans="2:26" x14ac:dyDescent="0.2">
      <c r="B1070" s="2">
        <v>348460</v>
      </c>
      <c r="C1070" s="2" t="s">
        <v>786</v>
      </c>
      <c r="D1070" s="2" t="s">
        <v>19</v>
      </c>
      <c r="E1070" s="3" t="s">
        <v>6</v>
      </c>
      <c r="F1070" s="16">
        <f t="shared" ca="1" si="135"/>
        <v>29</v>
      </c>
      <c r="G1070" s="17">
        <f t="shared" ca="1" si="136"/>
        <v>27</v>
      </c>
      <c r="H1070" s="36" t="str">
        <f>IFERROR(VLOOKUP(Tabla1[[#This Row],[COD PRODUCTO]],Tabla13[#All],9,0),"C")</f>
        <v>A</v>
      </c>
      <c r="I1070" s="11">
        <f t="shared" ca="1" si="139"/>
        <v>684</v>
      </c>
      <c r="J1070" s="11">
        <f t="shared" ca="1" si="139"/>
        <v>669</v>
      </c>
      <c r="K1070" s="11">
        <f t="shared" ca="1" si="139"/>
        <v>449</v>
      </c>
      <c r="L1070" s="11">
        <f t="shared" ca="1" si="139"/>
        <v>470</v>
      </c>
      <c r="M1070" s="11">
        <f t="shared" ca="1" si="139"/>
        <v>350</v>
      </c>
      <c r="N1070" s="11">
        <f t="shared" ca="1" si="139"/>
        <v>-11</v>
      </c>
      <c r="O1070" s="11">
        <f t="shared" ca="1" si="139"/>
        <v>59</v>
      </c>
      <c r="P1070" s="11">
        <f t="shared" ca="1" si="139"/>
        <v>958</v>
      </c>
      <c r="Q1070" s="11">
        <f t="shared" ca="1" si="139"/>
        <v>420</v>
      </c>
      <c r="R1070" s="11">
        <f t="shared" ca="1" si="139"/>
        <v>161</v>
      </c>
      <c r="S1070" s="11">
        <f t="shared" ca="1" si="139"/>
        <v>494</v>
      </c>
      <c r="T1070" s="11">
        <f t="shared" ca="1" si="139"/>
        <v>516</v>
      </c>
      <c r="U1070" s="11">
        <f ca="1">IF($B$9=1,AVERAGE(Tabla1[[#This Row],[OCT]:[DIC]]),IF($B$9=2,AVERAGE(Tabla1[[#This Row],[JUL]:[DIC]]),AVERAGE(Tabla1[[#This Row],[ENE]:[DIC]])))</f>
        <v>390.33333333333331</v>
      </c>
      <c r="V1070" s="11">
        <f ca="1">+Tabla1[[#This Row],[PROMEDIO VENTA (UNDS)]]/30</f>
        <v>13.011111111111111</v>
      </c>
      <c r="W1070" s="11">
        <f ca="1">+Tabla1[[#This Row],[VENTA POR DÍA]]*Tabla1[[#This Row],[LEAD TIME (Días)]]</f>
        <v>351.3</v>
      </c>
      <c r="X1070" s="11" t="str">
        <f>IF(Tabla1[[#This Row],[ABC]]="C","A PEDIDO","STOCK")</f>
        <v>STOCK</v>
      </c>
      <c r="Y1070" s="11">
        <f ca="1">IF(Tabla1[[#This Row],[ABC]]="C",0,ROUNDUP(VLOOKUP(Tabla1[[#This Row],[ABC]],$F$11:$J$12,MATCH(Y$15,$F$10:$J$10,0),0)*Tabla1[[#This Row],[VENTA POR DÍA]],0))</f>
        <v>39</v>
      </c>
      <c r="Z1070" s="11">
        <f ca="1">IF(Tabla1[[#This Row],[ABC]]="C",0,ROUNDUP(VLOOKUP(Tabla1[[#This Row],[ABC]],$F$11:$J$12,MATCH(Z$15,$F$10:$J$10,0),0)*Tabla1[[#This Row],[VENTA POR DÍA]],0))</f>
        <v>380</v>
      </c>
    </row>
    <row r="1071" spans="2:26" x14ac:dyDescent="0.2">
      <c r="B1071" s="2">
        <v>366640</v>
      </c>
      <c r="C1071" s="2" t="s">
        <v>789</v>
      </c>
      <c r="D1071" s="2" t="s">
        <v>19</v>
      </c>
      <c r="E1071" s="3" t="s">
        <v>6</v>
      </c>
      <c r="F1071" s="16">
        <f t="shared" ca="1" si="135"/>
        <v>24</v>
      </c>
      <c r="G1071" s="17">
        <f t="shared" ca="1" si="136"/>
        <v>12</v>
      </c>
      <c r="H1071" s="36" t="str">
        <f>IFERROR(VLOOKUP(Tabla1[[#This Row],[COD PRODUCTO]],Tabla13[#All],9,0),"C")</f>
        <v>C</v>
      </c>
      <c r="I1071" s="11">
        <f t="shared" ca="1" si="139"/>
        <v>-18</v>
      </c>
      <c r="J1071" s="11">
        <f t="shared" ca="1" si="139"/>
        <v>74</v>
      </c>
      <c r="K1071" s="11">
        <f t="shared" ca="1" si="139"/>
        <v>783</v>
      </c>
      <c r="L1071" s="11">
        <f t="shared" ca="1" si="139"/>
        <v>804</v>
      </c>
      <c r="M1071" s="11">
        <f t="shared" ca="1" si="139"/>
        <v>-67</v>
      </c>
      <c r="N1071" s="11">
        <f t="shared" ca="1" si="139"/>
        <v>901</v>
      </c>
      <c r="O1071" s="11">
        <f t="shared" ca="1" si="139"/>
        <v>292</v>
      </c>
      <c r="P1071" s="11">
        <f t="shared" ca="1" si="139"/>
        <v>491</v>
      </c>
      <c r="Q1071" s="11">
        <f t="shared" ca="1" si="139"/>
        <v>733</v>
      </c>
      <c r="R1071" s="11">
        <f t="shared" ca="1" si="139"/>
        <v>143</v>
      </c>
      <c r="S1071" s="11">
        <f t="shared" ca="1" si="139"/>
        <v>748</v>
      </c>
      <c r="T1071" s="11">
        <f t="shared" ca="1" si="139"/>
        <v>554</v>
      </c>
      <c r="U1071" s="11">
        <f ca="1">IF($B$9=1,AVERAGE(Tabla1[[#This Row],[OCT]:[DIC]]),IF($B$9=2,AVERAGE(Tabla1[[#This Row],[JUL]:[DIC]]),AVERAGE(Tabla1[[#This Row],[ENE]:[DIC]])))</f>
        <v>481.66666666666669</v>
      </c>
      <c r="V1071" s="11">
        <f ca="1">+Tabla1[[#This Row],[PROMEDIO VENTA (UNDS)]]/30</f>
        <v>16.055555555555557</v>
      </c>
      <c r="W1071" s="11">
        <f ca="1">+Tabla1[[#This Row],[VENTA POR DÍA]]*Tabla1[[#This Row],[LEAD TIME (Días)]]</f>
        <v>192.66666666666669</v>
      </c>
      <c r="X1071" s="11" t="str">
        <f>IF(Tabla1[[#This Row],[ABC]]="C","A PEDIDO","STOCK")</f>
        <v>A PEDIDO</v>
      </c>
      <c r="Y1071" s="11">
        <f>IF(Tabla1[[#This Row],[ABC]]="C",0,ROUNDUP(VLOOKUP(Tabla1[[#This Row],[ABC]],$F$11:$J$12,MATCH(Y$15,$F$10:$J$10,0),0)*Tabla1[[#This Row],[VENTA POR DÍA]],0))</f>
        <v>0</v>
      </c>
      <c r="Z1071" s="11">
        <f>IF(Tabla1[[#This Row],[ABC]]="C",0,ROUNDUP(VLOOKUP(Tabla1[[#This Row],[ABC]],$F$11:$J$12,MATCH(Z$15,$F$10:$J$10,0),0)*Tabla1[[#This Row],[VENTA POR DÍA]],0))</f>
        <v>0</v>
      </c>
    </row>
    <row r="1072" spans="2:26" x14ac:dyDescent="0.2">
      <c r="B1072" s="2">
        <v>369479</v>
      </c>
      <c r="C1072" s="2" t="s">
        <v>810</v>
      </c>
      <c r="D1072" s="2" t="s">
        <v>19</v>
      </c>
      <c r="E1072" s="3" t="s">
        <v>6</v>
      </c>
      <c r="F1072" s="16">
        <f t="shared" ca="1" si="135"/>
        <v>28</v>
      </c>
      <c r="G1072" s="17">
        <f t="shared" ca="1" si="136"/>
        <v>11</v>
      </c>
      <c r="H1072" s="36" t="str">
        <f>IFERROR(VLOOKUP(Tabla1[[#This Row],[COD PRODUCTO]],Tabla13[#All],9,0),"C")</f>
        <v>A</v>
      </c>
      <c r="I1072" s="11">
        <f t="shared" ca="1" si="139"/>
        <v>437</v>
      </c>
      <c r="J1072" s="11">
        <f t="shared" ca="1" si="139"/>
        <v>316</v>
      </c>
      <c r="K1072" s="11">
        <f t="shared" ca="1" si="139"/>
        <v>384</v>
      </c>
      <c r="L1072" s="11">
        <f t="shared" ca="1" si="139"/>
        <v>206</v>
      </c>
      <c r="M1072" s="11">
        <f t="shared" ca="1" si="139"/>
        <v>619</v>
      </c>
      <c r="N1072" s="11">
        <f t="shared" ca="1" si="139"/>
        <v>863</v>
      </c>
      <c r="O1072" s="11">
        <f t="shared" ca="1" si="139"/>
        <v>692</v>
      </c>
      <c r="P1072" s="11">
        <f t="shared" ca="1" si="139"/>
        <v>335</v>
      </c>
      <c r="Q1072" s="11">
        <f t="shared" ca="1" si="139"/>
        <v>26</v>
      </c>
      <c r="R1072" s="11">
        <f t="shared" ca="1" si="139"/>
        <v>898</v>
      </c>
      <c r="S1072" s="11">
        <f t="shared" ca="1" si="139"/>
        <v>285</v>
      </c>
      <c r="T1072" s="11">
        <f t="shared" ca="1" si="139"/>
        <v>476</v>
      </c>
      <c r="U1072" s="11">
        <f ca="1">IF($B$9=1,AVERAGE(Tabla1[[#This Row],[OCT]:[DIC]]),IF($B$9=2,AVERAGE(Tabla1[[#This Row],[JUL]:[DIC]]),AVERAGE(Tabla1[[#This Row],[ENE]:[DIC]])))</f>
        <v>553</v>
      </c>
      <c r="V1072" s="11">
        <f ca="1">+Tabla1[[#This Row],[PROMEDIO VENTA (UNDS)]]/30</f>
        <v>18.433333333333334</v>
      </c>
      <c r="W1072" s="11">
        <f ca="1">+Tabla1[[#This Row],[VENTA POR DÍA]]*Tabla1[[#This Row],[LEAD TIME (Días)]]</f>
        <v>202.76666666666668</v>
      </c>
      <c r="X1072" s="11" t="str">
        <f>IF(Tabla1[[#This Row],[ABC]]="C","A PEDIDO","STOCK")</f>
        <v>STOCK</v>
      </c>
      <c r="Y1072" s="11">
        <f ca="1">IF(Tabla1[[#This Row],[ABC]]="C",0,ROUNDUP(VLOOKUP(Tabla1[[#This Row],[ABC]],$F$11:$J$12,MATCH(Y$15,$F$10:$J$10,0),0)*Tabla1[[#This Row],[VENTA POR DÍA]],0))</f>
        <v>55</v>
      </c>
      <c r="Z1072" s="11">
        <f ca="1">IF(Tabla1[[#This Row],[ABC]]="C",0,ROUNDUP(VLOOKUP(Tabla1[[#This Row],[ABC]],$F$11:$J$12,MATCH(Z$15,$F$10:$J$10,0),0)*Tabla1[[#This Row],[VENTA POR DÍA]],0))</f>
        <v>538</v>
      </c>
    </row>
  </sheetData>
  <sortState xmlns:xlrd2="http://schemas.microsoft.com/office/spreadsheetml/2017/richdata2" ref="B16:E1072">
    <sortCondition ref="D16"/>
  </sortState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Option Button 3">
              <controlPr defaultSize="0" autoFill="0" autoLine="0" autoPict="0">
                <anchor moveWithCells="1">
                  <from>
                    <xdr:col>1</xdr:col>
                    <xdr:colOff>104775</xdr:colOff>
                    <xdr:row>4</xdr:row>
                    <xdr:rowOff>19050</xdr:rowOff>
                  </from>
                  <to>
                    <xdr:col>2</xdr:col>
                    <xdr:colOff>19050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Option Button 4">
              <controlPr defaultSize="0" autoFill="0" autoLine="0" autoPict="0">
                <anchor moveWithCells="1">
                  <from>
                    <xdr:col>2</xdr:col>
                    <xdr:colOff>266700</xdr:colOff>
                    <xdr:row>4</xdr:row>
                    <xdr:rowOff>9525</xdr:rowOff>
                  </from>
                  <to>
                    <xdr:col>2</xdr:col>
                    <xdr:colOff>1038225</xdr:colOff>
                    <xdr:row>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Group Box 5">
              <controlPr defaultSize="0" autoFill="0" autoPict="0">
                <anchor moveWithCells="1">
                  <from>
                    <xdr:col>0</xdr:col>
                    <xdr:colOff>161925</xdr:colOff>
                    <xdr:row>2</xdr:row>
                    <xdr:rowOff>123825</xdr:rowOff>
                  </from>
                  <to>
                    <xdr:col>3</xdr:col>
                    <xdr:colOff>771525</xdr:colOff>
                    <xdr:row>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Option Button 6">
              <controlPr defaultSize="0" autoFill="0" autoLine="0" autoPict="0">
                <anchor moveWithCells="1">
                  <from>
                    <xdr:col>2</xdr:col>
                    <xdr:colOff>1295400</xdr:colOff>
                    <xdr:row>4</xdr:row>
                    <xdr:rowOff>19050</xdr:rowOff>
                  </from>
                  <to>
                    <xdr:col>3</xdr:col>
                    <xdr:colOff>733425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E0103-4D69-43D5-8D93-B132086874C7}">
  <dimension ref="B2:J1066"/>
  <sheetViews>
    <sheetView showGridLines="0" tabSelected="1" workbookViewId="0">
      <pane xSplit="3" ySplit="9" topLeftCell="D1050" activePane="bottomRight" state="frozen"/>
      <selection pane="topRight" activeCell="D1" sqref="D1"/>
      <selection pane="bottomLeft" activeCell="A10" sqref="A10"/>
      <selection pane="bottomRight" activeCell="F2" sqref="F2"/>
    </sheetView>
  </sheetViews>
  <sheetFormatPr baseColWidth="10" defaultRowHeight="11.25" x14ac:dyDescent="0.2"/>
  <cols>
    <col min="1" max="1" width="2" style="2" customWidth="1"/>
    <col min="2" max="2" width="11.42578125" style="2"/>
    <col min="3" max="3" width="32.140625" style="2" bestFit="1" customWidth="1"/>
    <col min="4" max="16384" width="11.42578125" style="2"/>
  </cols>
  <sheetData>
    <row r="2" spans="2:10" ht="15.75" x14ac:dyDescent="0.25">
      <c r="B2" s="5" t="s">
        <v>815</v>
      </c>
    </row>
    <row r="4" spans="2:10" x14ac:dyDescent="0.2">
      <c r="C4" s="6" t="s">
        <v>816</v>
      </c>
    </row>
    <row r="5" spans="2:10" x14ac:dyDescent="0.2">
      <c r="C5" s="13" t="s">
        <v>825</v>
      </c>
      <c r="D5" s="14">
        <v>0</v>
      </c>
      <c r="E5" s="13" t="s">
        <v>817</v>
      </c>
      <c r="G5" s="15" t="s">
        <v>828</v>
      </c>
    </row>
    <row r="6" spans="2:10" x14ac:dyDescent="0.2">
      <c r="C6" s="13" t="s">
        <v>826</v>
      </c>
      <c r="D6" s="14">
        <v>0.5</v>
      </c>
      <c r="E6" s="13" t="s">
        <v>818</v>
      </c>
      <c r="G6" s="15" t="s">
        <v>829</v>
      </c>
    </row>
    <row r="7" spans="2:10" x14ac:dyDescent="0.2">
      <c r="C7" s="13" t="s">
        <v>827</v>
      </c>
      <c r="D7" s="14">
        <v>0.8</v>
      </c>
      <c r="E7" s="13" t="s">
        <v>819</v>
      </c>
    </row>
    <row r="9" spans="2:10" s="10" customFormat="1" ht="22.5" x14ac:dyDescent="0.25">
      <c r="B9" s="8" t="s">
        <v>0</v>
      </c>
      <c r="C9" s="8" t="s">
        <v>1</v>
      </c>
      <c r="D9" s="8" t="s">
        <v>2</v>
      </c>
      <c r="E9" s="8" t="s">
        <v>3</v>
      </c>
      <c r="F9" s="9" t="s">
        <v>820</v>
      </c>
      <c r="G9" s="9" t="s">
        <v>821</v>
      </c>
      <c r="H9" s="9" t="s">
        <v>822</v>
      </c>
      <c r="I9" s="8" t="s">
        <v>823</v>
      </c>
      <c r="J9" s="8" t="s">
        <v>824</v>
      </c>
    </row>
    <row r="10" spans="2:10" x14ac:dyDescent="0.2">
      <c r="B10" s="2">
        <v>365174</v>
      </c>
      <c r="C10" s="2" t="s">
        <v>468</v>
      </c>
      <c r="D10" s="2" t="s">
        <v>17</v>
      </c>
      <c r="E10" s="3" t="s">
        <v>6</v>
      </c>
      <c r="F10" s="11">
        <v>88590</v>
      </c>
      <c r="G10" s="11">
        <f>SUMIFS(Tabla13[VENTA ÚLT 12 MESES EN S/.],Tabla13[CATEGORÍA],Tabla13[[#This Row],[CATEGORÍA]])</f>
        <v>525650</v>
      </c>
      <c r="H10" s="12">
        <f>IFERROR(Tabla13[[#This Row],[VENTA ÚLT 12 MESES EN S/.]]/Tabla13[[#This Row],[VENTA CAT ÚLT 12 MESES]],0)</f>
        <v>0.1685341957576334</v>
      </c>
      <c r="I10" s="12">
        <f>SUMIFS($H$10:H10,$D$10:D10,Tabla13[[#This Row],[CATEGORÍA]])</f>
        <v>0.1685341957576334</v>
      </c>
      <c r="J10" s="3" t="str">
        <f>IFERROR(VLOOKUP(Tabla13[[#This Row],[% ACUM]],$D$5:$E$7,2,1),"C")</f>
        <v>A</v>
      </c>
    </row>
    <row r="11" spans="2:10" x14ac:dyDescent="0.2">
      <c r="B11" s="2">
        <v>365172</v>
      </c>
      <c r="C11" s="2" t="s">
        <v>468</v>
      </c>
      <c r="D11" s="2" t="s">
        <v>17</v>
      </c>
      <c r="E11" s="3" t="s">
        <v>6</v>
      </c>
      <c r="F11" s="11">
        <v>83301</v>
      </c>
      <c r="G11" s="11">
        <f>SUMIFS(Tabla13[VENTA ÚLT 12 MESES EN S/.],Tabla13[CATEGORÍA],Tabla13[[#This Row],[CATEGORÍA]])</f>
        <v>525650</v>
      </c>
      <c r="H11" s="12">
        <f>IFERROR(Tabla13[[#This Row],[VENTA ÚLT 12 MESES EN S/.]]/Tabla13[[#This Row],[VENTA CAT ÚLT 12 MESES]],0)</f>
        <v>0.15847236754494434</v>
      </c>
      <c r="I11" s="12">
        <f>SUMIFS($H$10:H11,$D$10:D11,Tabla13[[#This Row],[CATEGORÍA]])</f>
        <v>0.32700656330257771</v>
      </c>
      <c r="J11" s="3" t="str">
        <f>IFERROR(VLOOKUP(Tabla13[[#This Row],[% ACUM]],$D$5:$E$7,2,1),"C")</f>
        <v>A</v>
      </c>
    </row>
    <row r="12" spans="2:10" x14ac:dyDescent="0.2">
      <c r="B12" s="2">
        <v>347865</v>
      </c>
      <c r="C12" s="2" t="s">
        <v>84</v>
      </c>
      <c r="D12" s="2" t="s">
        <v>17</v>
      </c>
      <c r="E12" s="3" t="s">
        <v>6</v>
      </c>
      <c r="F12" s="11">
        <v>79721</v>
      </c>
      <c r="G12" s="11">
        <f>SUMIFS(Tabla13[VENTA ÚLT 12 MESES EN S/.],Tabla13[CATEGORÍA],Tabla13[[#This Row],[CATEGORÍA]])</f>
        <v>525650</v>
      </c>
      <c r="H12" s="12">
        <f>IFERROR(Tabla13[[#This Row],[VENTA ÚLT 12 MESES EN S/.]]/Tabla13[[#This Row],[VENTA CAT ÚLT 12 MESES]],0)</f>
        <v>0.15166175211642727</v>
      </c>
      <c r="I12" s="12">
        <f>SUMIFS($H$10:H12,$D$10:D12,Tabla13[[#This Row],[CATEGORÍA]])</f>
        <v>0.47866831541900501</v>
      </c>
      <c r="J12" s="3" t="str">
        <f>IFERROR(VLOOKUP(Tabla13[[#This Row],[% ACUM]],$D$5:$E$7,2,1),"C")</f>
        <v>A</v>
      </c>
    </row>
    <row r="13" spans="2:10" x14ac:dyDescent="0.2">
      <c r="B13" s="2">
        <v>347864</v>
      </c>
      <c r="C13" s="2" t="s">
        <v>16</v>
      </c>
      <c r="D13" s="2" t="s">
        <v>17</v>
      </c>
      <c r="E13" s="3" t="s">
        <v>6</v>
      </c>
      <c r="F13" s="11">
        <v>69285</v>
      </c>
      <c r="G13" s="11">
        <f>SUMIFS(Tabla13[VENTA ÚLT 12 MESES EN S/.],Tabla13[CATEGORÍA],Tabla13[[#This Row],[CATEGORÍA]])</f>
        <v>525650</v>
      </c>
      <c r="H13" s="12">
        <f>IFERROR(Tabla13[[#This Row],[VENTA ÚLT 12 MESES EN S/.]]/Tabla13[[#This Row],[VENTA CAT ÚLT 12 MESES]],0)</f>
        <v>0.13180823742033673</v>
      </c>
      <c r="I13" s="12">
        <f>SUMIFS($H$10:H13,$D$10:D13,Tabla13[[#This Row],[CATEGORÍA]])</f>
        <v>0.61047655283934177</v>
      </c>
      <c r="J13" s="3" t="str">
        <f>IFERROR(VLOOKUP(Tabla13[[#This Row],[% ACUM]],$D$5:$E$7,2,1),"C")</f>
        <v>B</v>
      </c>
    </row>
    <row r="14" spans="2:10" x14ac:dyDescent="0.2">
      <c r="B14" s="2">
        <v>365175</v>
      </c>
      <c r="C14" s="2" t="s">
        <v>468</v>
      </c>
      <c r="D14" s="2" t="s">
        <v>17</v>
      </c>
      <c r="E14" s="3" t="s">
        <v>6</v>
      </c>
      <c r="F14" s="11">
        <v>62139</v>
      </c>
      <c r="G14" s="11">
        <f>SUMIFS(Tabla13[VENTA ÚLT 12 MESES EN S/.],Tabla13[CATEGORÍA],Tabla13[[#This Row],[CATEGORÍA]])</f>
        <v>525650</v>
      </c>
      <c r="H14" s="12">
        <f>IFERROR(Tabla13[[#This Row],[VENTA ÚLT 12 MESES EN S/.]]/Tabla13[[#This Row],[VENTA CAT ÚLT 12 MESES]],0)</f>
        <v>0.11821364025492248</v>
      </c>
      <c r="I14" s="12">
        <f>SUMIFS($H$10:H14,$D$10:D14,Tabla13[[#This Row],[CATEGORÍA]])</f>
        <v>0.72869019309426419</v>
      </c>
      <c r="J14" s="3" t="str">
        <f>IFERROR(VLOOKUP(Tabla13[[#This Row],[% ACUM]],$D$5:$E$7,2,1),"C")</f>
        <v>B</v>
      </c>
    </row>
    <row r="15" spans="2:10" x14ac:dyDescent="0.2">
      <c r="B15" s="2">
        <v>365173</v>
      </c>
      <c r="C15" s="2" t="s">
        <v>468</v>
      </c>
      <c r="D15" s="2" t="s">
        <v>17</v>
      </c>
      <c r="E15" s="3" t="s">
        <v>6</v>
      </c>
      <c r="F15" s="11">
        <v>52702</v>
      </c>
      <c r="G15" s="11">
        <f>SUMIFS(Tabla13[VENTA ÚLT 12 MESES EN S/.],Tabla13[CATEGORÍA],Tabla13[[#This Row],[CATEGORÍA]])</f>
        <v>525650</v>
      </c>
      <c r="H15" s="12">
        <f>IFERROR(Tabla13[[#This Row],[VENTA ÚLT 12 MESES EN S/.]]/Tabla13[[#This Row],[VENTA CAT ÚLT 12 MESES]],0)</f>
        <v>0.10026062969656616</v>
      </c>
      <c r="I15" s="12">
        <f>SUMIFS($H$10:H15,$D$10:D15,Tabla13[[#This Row],[CATEGORÍA]])</f>
        <v>0.82895082279083032</v>
      </c>
      <c r="J15" s="3" t="str">
        <f>IFERROR(VLOOKUP(Tabla13[[#This Row],[% ACUM]],$D$5:$E$7,2,1),"C")</f>
        <v>C</v>
      </c>
    </row>
    <row r="16" spans="2:10" x14ac:dyDescent="0.2">
      <c r="B16" s="2">
        <v>347866</v>
      </c>
      <c r="C16" s="2" t="s">
        <v>22</v>
      </c>
      <c r="D16" s="2" t="s">
        <v>17</v>
      </c>
      <c r="E16" s="3" t="s">
        <v>6</v>
      </c>
      <c r="F16" s="11">
        <v>36200</v>
      </c>
      <c r="G16" s="11">
        <f>SUMIFS(Tabla13[VENTA ÚLT 12 MESES EN S/.],Tabla13[CATEGORÍA],Tabla13[[#This Row],[CATEGORÍA]])</f>
        <v>525650</v>
      </c>
      <c r="H16" s="12">
        <f>IFERROR(Tabla13[[#This Row],[VENTA ÚLT 12 MESES EN S/.]]/Tabla13[[#This Row],[VENTA CAT ÚLT 12 MESES]],0)</f>
        <v>6.886711690288215E-2</v>
      </c>
      <c r="I16" s="12">
        <f>SUMIFS($H$10:H16,$D$10:D16,Tabla13[[#This Row],[CATEGORÍA]])</f>
        <v>0.89781793969371249</v>
      </c>
      <c r="J16" s="3" t="str">
        <f>IFERROR(VLOOKUP(Tabla13[[#This Row],[% ACUM]],$D$5:$E$7,2,1),"C")</f>
        <v>C</v>
      </c>
    </row>
    <row r="17" spans="2:10" x14ac:dyDescent="0.2">
      <c r="B17" s="2">
        <v>369610</v>
      </c>
      <c r="C17" s="2" t="s">
        <v>657</v>
      </c>
      <c r="D17" s="2" t="s">
        <v>17</v>
      </c>
      <c r="E17" s="3" t="s">
        <v>6</v>
      </c>
      <c r="F17" s="11">
        <v>31779</v>
      </c>
      <c r="G17" s="11">
        <f>SUMIFS(Tabla13[VENTA ÚLT 12 MESES EN S/.],Tabla13[CATEGORÍA],Tabla13[[#This Row],[CATEGORÍA]])</f>
        <v>525650</v>
      </c>
      <c r="H17" s="12">
        <f>IFERROR(Tabla13[[#This Row],[VENTA ÚLT 12 MESES EN S/.]]/Tabla13[[#This Row],[VENTA CAT ÚLT 12 MESES]],0)</f>
        <v>6.0456577570626842E-2</v>
      </c>
      <c r="I17" s="12">
        <f>SUMIFS($H$10:H17,$D$10:D17,Tabla13[[#This Row],[CATEGORÍA]])</f>
        <v>0.95827451726433932</v>
      </c>
      <c r="J17" s="3" t="str">
        <f>IFERROR(VLOOKUP(Tabla13[[#This Row],[% ACUM]],$D$5:$E$7,2,1),"C")</f>
        <v>C</v>
      </c>
    </row>
    <row r="18" spans="2:10" x14ac:dyDescent="0.2">
      <c r="B18" s="2">
        <v>366792</v>
      </c>
      <c r="C18" s="2" t="s">
        <v>657</v>
      </c>
      <c r="D18" s="2" t="s">
        <v>17</v>
      </c>
      <c r="E18" s="3" t="s">
        <v>6</v>
      </c>
      <c r="F18" s="11">
        <v>17468</v>
      </c>
      <c r="G18" s="11">
        <f>SUMIFS(Tabla13[VENTA ÚLT 12 MESES EN S/.],Tabla13[CATEGORÍA],Tabla13[[#This Row],[CATEGORÍA]])</f>
        <v>525650</v>
      </c>
      <c r="H18" s="12">
        <f>IFERROR(Tabla13[[#This Row],[VENTA ÚLT 12 MESES EN S/.]]/Tabla13[[#This Row],[VENTA CAT ÚLT 12 MESES]],0)</f>
        <v>3.3231237515457056E-2</v>
      </c>
      <c r="I18" s="12">
        <f>SUMIFS($H$10:H18,$D$10:D18,Tabla13[[#This Row],[CATEGORÍA]])</f>
        <v>0.99150575477979641</v>
      </c>
      <c r="J18" s="3" t="str">
        <f>IFERROR(VLOOKUP(Tabla13[[#This Row],[% ACUM]],$D$5:$E$7,2,1),"C")</f>
        <v>C</v>
      </c>
    </row>
    <row r="19" spans="2:10" x14ac:dyDescent="0.2">
      <c r="B19" s="2">
        <v>347868</v>
      </c>
      <c r="C19" s="2" t="s">
        <v>62</v>
      </c>
      <c r="D19" s="2" t="s">
        <v>17</v>
      </c>
      <c r="E19" s="3" t="s">
        <v>6</v>
      </c>
      <c r="F19" s="11">
        <v>4465</v>
      </c>
      <c r="G19" s="11">
        <f>SUMIFS(Tabla13[VENTA ÚLT 12 MESES EN S/.],Tabla13[CATEGORÍA],Tabla13[[#This Row],[CATEGORÍA]])</f>
        <v>525650</v>
      </c>
      <c r="H19" s="12">
        <f>IFERROR(Tabla13[[#This Row],[VENTA ÚLT 12 MESES EN S/.]]/Tabla13[[#This Row],[VENTA CAT ÚLT 12 MESES]],0)</f>
        <v>8.4942452202035577E-3</v>
      </c>
      <c r="I19" s="12">
        <f>SUMIFS($H$10:H19,$D$10:D19,Tabla13[[#This Row],[CATEGORÍA]])</f>
        <v>1</v>
      </c>
      <c r="J19" s="3" t="str">
        <f>IFERROR(VLOOKUP(Tabla13[[#This Row],[% ACUM]],$D$5:$E$7,2,1),"C")</f>
        <v>C</v>
      </c>
    </row>
    <row r="20" spans="2:10" x14ac:dyDescent="0.2">
      <c r="B20" s="2">
        <v>353559</v>
      </c>
      <c r="C20" s="2" t="s">
        <v>142</v>
      </c>
      <c r="D20" s="2" t="s">
        <v>143</v>
      </c>
      <c r="E20" s="3" t="s">
        <v>6</v>
      </c>
      <c r="F20" s="11">
        <v>83655</v>
      </c>
      <c r="G20" s="11">
        <f>SUMIFS(Tabla13[VENTA ÚLT 12 MESES EN S/.],Tabla13[CATEGORÍA],Tabla13[[#This Row],[CATEGORÍA]])</f>
        <v>200689</v>
      </c>
      <c r="H20" s="12">
        <f>IFERROR(Tabla13[[#This Row],[VENTA ÚLT 12 MESES EN S/.]]/Tabla13[[#This Row],[VENTA CAT ÚLT 12 MESES]],0)</f>
        <v>0.4168389896805505</v>
      </c>
      <c r="I20" s="12">
        <f>SUMIFS($H$10:H20,$D$10:D20,Tabla13[[#This Row],[CATEGORÍA]])</f>
        <v>0.4168389896805505</v>
      </c>
      <c r="J20" s="3" t="str">
        <f>IFERROR(VLOOKUP(Tabla13[[#This Row],[% ACUM]],$D$5:$E$7,2,1),"C")</f>
        <v>A</v>
      </c>
    </row>
    <row r="21" spans="2:10" x14ac:dyDescent="0.2">
      <c r="B21" s="2">
        <v>347872</v>
      </c>
      <c r="C21" s="2" t="s">
        <v>142</v>
      </c>
      <c r="D21" s="2" t="s">
        <v>143</v>
      </c>
      <c r="E21" s="3" t="s">
        <v>6</v>
      </c>
      <c r="F21" s="11">
        <v>74496</v>
      </c>
      <c r="G21" s="11">
        <f>SUMIFS(Tabla13[VENTA ÚLT 12 MESES EN S/.],Tabla13[CATEGORÍA],Tabla13[[#This Row],[CATEGORÍA]])</f>
        <v>200689</v>
      </c>
      <c r="H21" s="12">
        <f>IFERROR(Tabla13[[#This Row],[VENTA ÚLT 12 MESES EN S/.]]/Tabla13[[#This Row],[VENTA CAT ÚLT 12 MESES]],0)</f>
        <v>0.37120121182526195</v>
      </c>
      <c r="I21" s="12">
        <f>SUMIFS($H$10:H21,$D$10:D21,Tabla13[[#This Row],[CATEGORÍA]])</f>
        <v>0.78804020150581244</v>
      </c>
      <c r="J21" s="3" t="str">
        <f>IFERROR(VLOOKUP(Tabla13[[#This Row],[% ACUM]],$D$5:$E$7,2,1),"C")</f>
        <v>B</v>
      </c>
    </row>
    <row r="22" spans="2:10" x14ac:dyDescent="0.2">
      <c r="B22" s="2">
        <v>348532</v>
      </c>
      <c r="C22" s="2" t="s">
        <v>142</v>
      </c>
      <c r="D22" s="2" t="s">
        <v>143</v>
      </c>
      <c r="E22" s="3" t="s">
        <v>6</v>
      </c>
      <c r="F22" s="11">
        <v>42538</v>
      </c>
      <c r="G22" s="11">
        <f>SUMIFS(Tabla13[VENTA ÚLT 12 MESES EN S/.],Tabla13[CATEGORÍA],Tabla13[[#This Row],[CATEGORÍA]])</f>
        <v>200689</v>
      </c>
      <c r="H22" s="12">
        <f>IFERROR(Tabla13[[#This Row],[VENTA ÚLT 12 MESES EN S/.]]/Tabla13[[#This Row],[VENTA CAT ÚLT 12 MESES]],0)</f>
        <v>0.21195979849418753</v>
      </c>
      <c r="I22" s="12">
        <f>SUMIFS($H$10:H22,$D$10:D22,Tabla13[[#This Row],[CATEGORÍA]])</f>
        <v>1</v>
      </c>
      <c r="J22" s="3" t="str">
        <f>IFERROR(VLOOKUP(Tabla13[[#This Row],[% ACUM]],$D$5:$E$7,2,1),"C")</f>
        <v>C</v>
      </c>
    </row>
    <row r="23" spans="2:10" x14ac:dyDescent="0.2">
      <c r="B23" s="2">
        <v>347683</v>
      </c>
      <c r="C23" s="2" t="s">
        <v>303</v>
      </c>
      <c r="D23" s="2" t="s">
        <v>34</v>
      </c>
      <c r="E23" s="3" t="s">
        <v>6</v>
      </c>
      <c r="F23" s="11">
        <v>83574</v>
      </c>
      <c r="G23" s="11">
        <f>SUMIFS(Tabla13[VENTA ÚLT 12 MESES EN S/.],Tabla13[CATEGORÍA],Tabla13[[#This Row],[CATEGORÍA]])</f>
        <v>1386337</v>
      </c>
      <c r="H23" s="12">
        <f>IFERROR(Tabla13[[#This Row],[VENTA ÚLT 12 MESES EN S/.]]/Tabla13[[#This Row],[VENTA CAT ÚLT 12 MESES]],0)</f>
        <v>6.0284043490147057E-2</v>
      </c>
      <c r="I23" s="12">
        <f>SUMIFS($H$10:H23,$D$10:D23,Tabla13[[#This Row],[CATEGORÍA]])</f>
        <v>6.0284043490147057E-2</v>
      </c>
      <c r="J23" s="3" t="str">
        <f>IFERROR(VLOOKUP(Tabla13[[#This Row],[% ACUM]],$D$5:$E$7,2,1),"C")</f>
        <v>A</v>
      </c>
    </row>
    <row r="24" spans="2:10" x14ac:dyDescent="0.2">
      <c r="B24" s="2">
        <v>347968</v>
      </c>
      <c r="C24" s="2" t="s">
        <v>133</v>
      </c>
      <c r="D24" s="2" t="s">
        <v>34</v>
      </c>
      <c r="E24" s="3" t="s">
        <v>6</v>
      </c>
      <c r="F24" s="11">
        <v>78615</v>
      </c>
      <c r="G24" s="11">
        <f>SUMIFS(Tabla13[VENTA ÚLT 12 MESES EN S/.],Tabla13[CATEGORÍA],Tabla13[[#This Row],[CATEGORÍA]])</f>
        <v>1386337</v>
      </c>
      <c r="H24" s="12">
        <f>IFERROR(Tabla13[[#This Row],[VENTA ÚLT 12 MESES EN S/.]]/Tabla13[[#This Row],[VENTA CAT ÚLT 12 MESES]],0)</f>
        <v>5.6706991157272728E-2</v>
      </c>
      <c r="I24" s="12">
        <f>SUMIFS($H$10:H24,$D$10:D24,Tabla13[[#This Row],[CATEGORÍA]])</f>
        <v>0.11699103464741978</v>
      </c>
      <c r="J24" s="3" t="str">
        <f>IFERROR(VLOOKUP(Tabla13[[#This Row],[% ACUM]],$D$5:$E$7,2,1),"C")</f>
        <v>A</v>
      </c>
    </row>
    <row r="25" spans="2:10" x14ac:dyDescent="0.2">
      <c r="B25" s="2">
        <v>347825</v>
      </c>
      <c r="C25" s="2" t="s">
        <v>705</v>
      </c>
      <c r="D25" s="2" t="s">
        <v>34</v>
      </c>
      <c r="E25" s="3" t="s">
        <v>6</v>
      </c>
      <c r="F25" s="11">
        <v>77771</v>
      </c>
      <c r="G25" s="11">
        <f>SUMIFS(Tabla13[VENTA ÚLT 12 MESES EN S/.],Tabla13[CATEGORÍA],Tabla13[[#This Row],[CATEGORÍA]])</f>
        <v>1386337</v>
      </c>
      <c r="H25" s="12">
        <f>IFERROR(Tabla13[[#This Row],[VENTA ÚLT 12 MESES EN S/.]]/Tabla13[[#This Row],[VENTA CAT ÚLT 12 MESES]],0)</f>
        <v>5.6098192575109805E-2</v>
      </c>
      <c r="I25" s="12">
        <f>SUMIFS($H$10:H25,$D$10:D25,Tabla13[[#This Row],[CATEGORÍA]])</f>
        <v>0.17308922722252959</v>
      </c>
      <c r="J25" s="3" t="str">
        <f>IFERROR(VLOOKUP(Tabla13[[#This Row],[% ACUM]],$D$5:$E$7,2,1),"C")</f>
        <v>A</v>
      </c>
    </row>
    <row r="26" spans="2:10" x14ac:dyDescent="0.2">
      <c r="B26" s="2">
        <v>347832</v>
      </c>
      <c r="C26" s="2" t="s">
        <v>152</v>
      </c>
      <c r="D26" s="2" t="s">
        <v>34</v>
      </c>
      <c r="E26" s="3" t="s">
        <v>6</v>
      </c>
      <c r="F26" s="11">
        <v>74441</v>
      </c>
      <c r="G26" s="11">
        <f>SUMIFS(Tabla13[VENTA ÚLT 12 MESES EN S/.],Tabla13[CATEGORÍA],Tabla13[[#This Row],[CATEGORÍA]])</f>
        <v>1386337</v>
      </c>
      <c r="H26" s="12">
        <f>IFERROR(Tabla13[[#This Row],[VENTA ÚLT 12 MESES EN S/.]]/Tabla13[[#This Row],[VENTA CAT ÚLT 12 MESES]],0)</f>
        <v>5.3696179211836663E-2</v>
      </c>
      <c r="I26" s="12">
        <f>SUMIFS($H$10:H26,$D$10:D26,Tabla13[[#This Row],[CATEGORÍA]])</f>
        <v>0.22678540643436626</v>
      </c>
      <c r="J26" s="3" t="str">
        <f>IFERROR(VLOOKUP(Tabla13[[#This Row],[% ACUM]],$D$5:$E$7,2,1),"C")</f>
        <v>A</v>
      </c>
    </row>
    <row r="27" spans="2:10" x14ac:dyDescent="0.2">
      <c r="B27" s="2">
        <v>348558</v>
      </c>
      <c r="C27" s="2" t="s">
        <v>629</v>
      </c>
      <c r="D27" s="2" t="s">
        <v>34</v>
      </c>
      <c r="E27" s="3" t="s">
        <v>6</v>
      </c>
      <c r="F27" s="11">
        <v>72471</v>
      </c>
      <c r="G27" s="11">
        <f>SUMIFS(Tabla13[VENTA ÚLT 12 MESES EN S/.],Tabla13[CATEGORÍA],Tabla13[[#This Row],[CATEGORÍA]])</f>
        <v>1386337</v>
      </c>
      <c r="H27" s="12">
        <f>IFERROR(Tabla13[[#This Row],[VENTA ÚLT 12 MESES EN S/.]]/Tabla13[[#This Row],[VENTA CAT ÚLT 12 MESES]],0)</f>
        <v>5.227516830323363E-2</v>
      </c>
      <c r="I27" s="12">
        <f>SUMIFS($H$10:H27,$D$10:D27,Tabla13[[#This Row],[CATEGORÍA]])</f>
        <v>0.27906057473759988</v>
      </c>
      <c r="J27" s="3" t="str">
        <f>IFERROR(VLOOKUP(Tabla13[[#This Row],[% ACUM]],$D$5:$E$7,2,1),"C")</f>
        <v>A</v>
      </c>
    </row>
    <row r="28" spans="2:10" x14ac:dyDescent="0.2">
      <c r="B28" s="2">
        <v>347831</v>
      </c>
      <c r="C28" s="2" t="s">
        <v>152</v>
      </c>
      <c r="D28" s="2" t="s">
        <v>34</v>
      </c>
      <c r="E28" s="3" t="s">
        <v>6</v>
      </c>
      <c r="F28" s="11">
        <v>72262</v>
      </c>
      <c r="G28" s="11">
        <f>SUMIFS(Tabla13[VENTA ÚLT 12 MESES EN S/.],Tabla13[CATEGORÍA],Tabla13[[#This Row],[CATEGORÍA]])</f>
        <v>1386337</v>
      </c>
      <c r="H28" s="12">
        <f>IFERROR(Tabla13[[#This Row],[VENTA ÚLT 12 MESES EN S/.]]/Tabla13[[#This Row],[VENTA CAT ÚLT 12 MESES]],0)</f>
        <v>5.2124411308361533E-2</v>
      </c>
      <c r="I28" s="12">
        <f>SUMIFS($H$10:H28,$D$10:D28,Tabla13[[#This Row],[CATEGORÍA]])</f>
        <v>0.33118498604596142</v>
      </c>
      <c r="J28" s="3" t="str">
        <f>IFERROR(VLOOKUP(Tabla13[[#This Row],[% ACUM]],$D$5:$E$7,2,1),"C")</f>
        <v>A</v>
      </c>
    </row>
    <row r="29" spans="2:10" x14ac:dyDescent="0.2">
      <c r="B29" s="2">
        <v>348370</v>
      </c>
      <c r="C29" s="2" t="s">
        <v>35</v>
      </c>
      <c r="D29" s="2" t="s">
        <v>34</v>
      </c>
      <c r="E29" s="3" t="s">
        <v>6</v>
      </c>
      <c r="F29" s="11">
        <v>70474</v>
      </c>
      <c r="G29" s="11">
        <f>SUMIFS(Tabla13[VENTA ÚLT 12 MESES EN S/.],Tabla13[CATEGORÍA],Tabla13[[#This Row],[CATEGORÍA]])</f>
        <v>1386337</v>
      </c>
      <c r="H29" s="12">
        <f>IFERROR(Tabla13[[#This Row],[VENTA ÚLT 12 MESES EN S/.]]/Tabla13[[#This Row],[VENTA CAT ÚLT 12 MESES]],0)</f>
        <v>5.083468161060406E-2</v>
      </c>
      <c r="I29" s="12">
        <f>SUMIFS($H$10:H29,$D$10:D29,Tabla13[[#This Row],[CATEGORÍA]])</f>
        <v>0.38201966765656548</v>
      </c>
      <c r="J29" s="3" t="str">
        <f>IFERROR(VLOOKUP(Tabla13[[#This Row],[% ACUM]],$D$5:$E$7,2,1),"C")</f>
        <v>A</v>
      </c>
    </row>
    <row r="30" spans="2:10" x14ac:dyDescent="0.2">
      <c r="B30" s="2">
        <v>347689</v>
      </c>
      <c r="C30" s="2" t="s">
        <v>507</v>
      </c>
      <c r="D30" s="2" t="s">
        <v>34</v>
      </c>
      <c r="E30" s="3" t="s">
        <v>6</v>
      </c>
      <c r="F30" s="11">
        <v>68284</v>
      </c>
      <c r="G30" s="11">
        <f>SUMIFS(Tabla13[VENTA ÚLT 12 MESES EN S/.],Tabla13[CATEGORÍA],Tabla13[[#This Row],[CATEGORÍA]])</f>
        <v>1386337</v>
      </c>
      <c r="H30" s="12">
        <f>IFERROR(Tabla13[[#This Row],[VENTA ÚLT 12 MESES EN S/.]]/Tabla13[[#This Row],[VENTA CAT ÚLT 12 MESES]],0)</f>
        <v>4.9254979128451448E-2</v>
      </c>
      <c r="I30" s="12">
        <f>SUMIFS($H$10:H30,$D$10:D30,Tabla13[[#This Row],[CATEGORÍA]])</f>
        <v>0.43127464678501692</v>
      </c>
      <c r="J30" s="3" t="str">
        <f>IFERROR(VLOOKUP(Tabla13[[#This Row],[% ACUM]],$D$5:$E$7,2,1),"C")</f>
        <v>A</v>
      </c>
    </row>
    <row r="31" spans="2:10" x14ac:dyDescent="0.2">
      <c r="B31" s="2">
        <v>347814</v>
      </c>
      <c r="C31" s="2" t="s">
        <v>33</v>
      </c>
      <c r="D31" s="2" t="s">
        <v>34</v>
      </c>
      <c r="E31" s="3" t="s">
        <v>6</v>
      </c>
      <c r="F31" s="11">
        <v>66404</v>
      </c>
      <c r="G31" s="11">
        <f>SUMIFS(Tabla13[VENTA ÚLT 12 MESES EN S/.],Tabla13[CATEGORÍA],Tabla13[[#This Row],[CATEGORÍA]])</f>
        <v>1386337</v>
      </c>
      <c r="H31" s="12">
        <f>IFERROR(Tabla13[[#This Row],[VENTA ÚLT 12 MESES EN S/.]]/Tabla13[[#This Row],[VENTA CAT ÚLT 12 MESES]],0)</f>
        <v>4.7898887499936885E-2</v>
      </c>
      <c r="I31" s="12">
        <f>SUMIFS($H$10:H31,$D$10:D31,Tabla13[[#This Row],[CATEGORÍA]])</f>
        <v>0.47917353428495379</v>
      </c>
      <c r="J31" s="3" t="str">
        <f>IFERROR(VLOOKUP(Tabla13[[#This Row],[% ACUM]],$D$5:$E$7,2,1),"C")</f>
        <v>A</v>
      </c>
    </row>
    <row r="32" spans="2:10" x14ac:dyDescent="0.2">
      <c r="B32" s="2">
        <v>347686</v>
      </c>
      <c r="C32" s="2" t="s">
        <v>608</v>
      </c>
      <c r="D32" s="2" t="s">
        <v>34</v>
      </c>
      <c r="E32" s="3" t="s">
        <v>6</v>
      </c>
      <c r="F32" s="11">
        <v>65448</v>
      </c>
      <c r="G32" s="11">
        <f>SUMIFS(Tabla13[VENTA ÚLT 12 MESES EN S/.],Tabla13[CATEGORÍA],Tabla13[[#This Row],[CATEGORÍA]])</f>
        <v>1386337</v>
      </c>
      <c r="H32" s="12">
        <f>IFERROR(Tabla13[[#This Row],[VENTA ÚLT 12 MESES EN S/.]]/Tabla13[[#This Row],[VENTA CAT ÚLT 12 MESES]],0)</f>
        <v>4.7209300480330542E-2</v>
      </c>
      <c r="I32" s="12">
        <f>SUMIFS($H$10:H32,$D$10:D32,Tabla13[[#This Row],[CATEGORÍA]])</f>
        <v>0.52638283476528436</v>
      </c>
      <c r="J32" s="3" t="str">
        <f>IFERROR(VLOOKUP(Tabla13[[#This Row],[% ACUM]],$D$5:$E$7,2,1),"C")</f>
        <v>B</v>
      </c>
    </row>
    <row r="33" spans="2:10" x14ac:dyDescent="0.2">
      <c r="B33" s="2">
        <v>347815</v>
      </c>
      <c r="C33" s="2" t="s">
        <v>33</v>
      </c>
      <c r="D33" s="2" t="s">
        <v>34</v>
      </c>
      <c r="E33" s="3" t="s">
        <v>6</v>
      </c>
      <c r="F33" s="11">
        <v>65413</v>
      </c>
      <c r="G33" s="11">
        <f>SUMIFS(Tabla13[VENTA ÚLT 12 MESES EN S/.],Tabla13[CATEGORÍA],Tabla13[[#This Row],[CATEGORÍA]])</f>
        <v>1386337</v>
      </c>
      <c r="H33" s="12">
        <f>IFERROR(Tabla13[[#This Row],[VENTA ÚLT 12 MESES EN S/.]]/Tabla13[[#This Row],[VENTA CAT ÚLT 12 MESES]],0)</f>
        <v>4.7184054093629468E-2</v>
      </c>
      <c r="I33" s="12">
        <f>SUMIFS($H$10:H33,$D$10:D33,Tabla13[[#This Row],[CATEGORÍA]])</f>
        <v>0.57356688885891383</v>
      </c>
      <c r="J33" s="3" t="str">
        <f>IFERROR(VLOOKUP(Tabla13[[#This Row],[% ACUM]],$D$5:$E$7,2,1),"C")</f>
        <v>B</v>
      </c>
    </row>
    <row r="34" spans="2:10" x14ac:dyDescent="0.2">
      <c r="B34" s="2">
        <v>348368</v>
      </c>
      <c r="C34" s="2" t="s">
        <v>35</v>
      </c>
      <c r="D34" s="2" t="s">
        <v>34</v>
      </c>
      <c r="E34" s="3" t="s">
        <v>6</v>
      </c>
      <c r="F34" s="11">
        <v>64830</v>
      </c>
      <c r="G34" s="11">
        <f>SUMIFS(Tabla13[VENTA ÚLT 12 MESES EN S/.],Tabla13[CATEGORÍA],Tabla13[[#This Row],[CATEGORÍA]])</f>
        <v>1386337</v>
      </c>
      <c r="H34" s="12">
        <f>IFERROR(Tabla13[[#This Row],[VENTA ÚLT 12 MESES EN S/.]]/Tabla13[[#This Row],[VENTA CAT ÚLT 12 MESES]],0)</f>
        <v>4.6763521423723094E-2</v>
      </c>
      <c r="I34" s="12">
        <f>SUMIFS($H$10:H34,$D$10:D34,Tabla13[[#This Row],[CATEGORÍA]])</f>
        <v>0.62033041028263691</v>
      </c>
      <c r="J34" s="3" t="str">
        <f>IFERROR(VLOOKUP(Tabla13[[#This Row],[% ACUM]],$D$5:$E$7,2,1),"C")</f>
        <v>B</v>
      </c>
    </row>
    <row r="35" spans="2:10" x14ac:dyDescent="0.2">
      <c r="B35" s="2">
        <v>347821</v>
      </c>
      <c r="C35" s="2" t="s">
        <v>386</v>
      </c>
      <c r="D35" s="2" t="s">
        <v>34</v>
      </c>
      <c r="E35" s="3" t="s">
        <v>6</v>
      </c>
      <c r="F35" s="11">
        <v>61714</v>
      </c>
      <c r="G35" s="11">
        <f>SUMIFS(Tabla13[VENTA ÚLT 12 MESES EN S/.],Tabla13[CATEGORÍA],Tabla13[[#This Row],[CATEGORÍA]])</f>
        <v>1386337</v>
      </c>
      <c r="H35" s="12">
        <f>IFERROR(Tabla13[[#This Row],[VENTA ÚLT 12 MESES EN S/.]]/Tabla13[[#This Row],[VENTA CAT ÚLT 12 MESES]],0)</f>
        <v>4.4515871681993627E-2</v>
      </c>
      <c r="I35" s="12">
        <f>SUMIFS($H$10:H35,$D$10:D35,Tabla13[[#This Row],[CATEGORÍA]])</f>
        <v>0.66484628196463058</v>
      </c>
      <c r="J35" s="3" t="str">
        <f>IFERROR(VLOOKUP(Tabla13[[#This Row],[% ACUM]],$D$5:$E$7,2,1),"C")</f>
        <v>B</v>
      </c>
    </row>
    <row r="36" spans="2:10" x14ac:dyDescent="0.2">
      <c r="B36" s="2">
        <v>348543</v>
      </c>
      <c r="C36" s="2" t="s">
        <v>465</v>
      </c>
      <c r="D36" s="2" t="s">
        <v>34</v>
      </c>
      <c r="E36" s="3" t="s">
        <v>6</v>
      </c>
      <c r="F36" s="11">
        <v>59181</v>
      </c>
      <c r="G36" s="11">
        <f>SUMIFS(Tabla13[VENTA ÚLT 12 MESES EN S/.],Tabla13[CATEGORÍA],Tabla13[[#This Row],[CATEGORÍA]])</f>
        <v>1386337</v>
      </c>
      <c r="H36" s="12">
        <f>IFERROR(Tabla13[[#This Row],[VENTA ÚLT 12 MESES EN S/.]]/Tabla13[[#This Row],[VENTA CAT ÚLT 12 MESES]],0)</f>
        <v>4.2688754610170541E-2</v>
      </c>
      <c r="I36" s="12">
        <f>SUMIFS($H$10:H36,$D$10:D36,Tabla13[[#This Row],[CATEGORÍA]])</f>
        <v>0.7075350365748011</v>
      </c>
      <c r="J36" s="3" t="str">
        <f>IFERROR(VLOOKUP(Tabla13[[#This Row],[% ACUM]],$D$5:$E$7,2,1),"C")</f>
        <v>B</v>
      </c>
    </row>
    <row r="37" spans="2:10" x14ac:dyDescent="0.2">
      <c r="B37" s="2">
        <v>347830</v>
      </c>
      <c r="C37" s="2" t="s">
        <v>152</v>
      </c>
      <c r="D37" s="2" t="s">
        <v>34</v>
      </c>
      <c r="E37" s="3" t="s">
        <v>6</v>
      </c>
      <c r="F37" s="11">
        <v>55979</v>
      </c>
      <c r="G37" s="11">
        <f>SUMIFS(Tabla13[VENTA ÚLT 12 MESES EN S/.],Tabla13[CATEGORÍA],Tabla13[[#This Row],[CATEGORÍA]])</f>
        <v>1386337</v>
      </c>
      <c r="H37" s="12">
        <f>IFERROR(Tabla13[[#This Row],[VENTA ÚLT 12 MESES EN S/.]]/Tabla13[[#This Row],[VENTA CAT ÚLT 12 MESES]],0)</f>
        <v>4.037907088968988E-2</v>
      </c>
      <c r="I37" s="12">
        <f>SUMIFS($H$10:H37,$D$10:D37,Tabla13[[#This Row],[CATEGORÍA]])</f>
        <v>0.74791410746449094</v>
      </c>
      <c r="J37" s="3" t="str">
        <f>IFERROR(VLOOKUP(Tabla13[[#This Row],[% ACUM]],$D$5:$E$7,2,1),"C")</f>
        <v>B</v>
      </c>
    </row>
    <row r="38" spans="2:10" x14ac:dyDescent="0.2">
      <c r="B38" s="2">
        <v>347823</v>
      </c>
      <c r="C38" s="2" t="s">
        <v>386</v>
      </c>
      <c r="D38" s="2" t="s">
        <v>34</v>
      </c>
      <c r="E38" s="3" t="s">
        <v>6</v>
      </c>
      <c r="F38" s="11">
        <v>53501</v>
      </c>
      <c r="G38" s="11">
        <f>SUMIFS(Tabla13[VENTA ÚLT 12 MESES EN S/.],Tabla13[CATEGORÍA],Tabla13[[#This Row],[CATEGORÍA]])</f>
        <v>1386337</v>
      </c>
      <c r="H38" s="12">
        <f>IFERROR(Tabla13[[#This Row],[VENTA ÚLT 12 MESES EN S/.]]/Tabla13[[#This Row],[VENTA CAT ÚLT 12 MESES]],0)</f>
        <v>3.8591626711254191E-2</v>
      </c>
      <c r="I38" s="12">
        <f>SUMIFS($H$10:H38,$D$10:D38,Tabla13[[#This Row],[CATEGORÍA]])</f>
        <v>0.7865057341757451</v>
      </c>
      <c r="J38" s="3" t="str">
        <f>IFERROR(VLOOKUP(Tabla13[[#This Row],[% ACUM]],$D$5:$E$7,2,1),"C")</f>
        <v>B</v>
      </c>
    </row>
    <row r="39" spans="2:10" x14ac:dyDescent="0.2">
      <c r="B39" s="2">
        <v>367671</v>
      </c>
      <c r="C39" s="2" t="s">
        <v>133</v>
      </c>
      <c r="D39" s="2" t="s">
        <v>34</v>
      </c>
      <c r="E39" s="3" t="s">
        <v>6</v>
      </c>
      <c r="F39" s="11">
        <v>42552</v>
      </c>
      <c r="G39" s="11">
        <f>SUMIFS(Tabla13[VENTA ÚLT 12 MESES EN S/.],Tabla13[CATEGORÍA],Tabla13[[#This Row],[CATEGORÍA]])</f>
        <v>1386337</v>
      </c>
      <c r="H39" s="12">
        <f>IFERROR(Tabla13[[#This Row],[VENTA ÚLT 12 MESES EN S/.]]/Tabla13[[#This Row],[VENTA CAT ÚLT 12 MESES]],0)</f>
        <v>3.0693835625825467E-2</v>
      </c>
      <c r="I39" s="12">
        <f>SUMIFS($H$10:H39,$D$10:D39,Tabla13[[#This Row],[CATEGORÍA]])</f>
        <v>0.8171995698015706</v>
      </c>
      <c r="J39" s="3" t="str">
        <f>IFERROR(VLOOKUP(Tabla13[[#This Row],[% ACUM]],$D$5:$E$7,2,1),"C")</f>
        <v>C</v>
      </c>
    </row>
    <row r="40" spans="2:10" x14ac:dyDescent="0.2">
      <c r="B40" s="2">
        <v>347684</v>
      </c>
      <c r="C40" s="2" t="s">
        <v>573</v>
      </c>
      <c r="D40" s="2" t="s">
        <v>34</v>
      </c>
      <c r="E40" s="3" t="s">
        <v>6</v>
      </c>
      <c r="F40" s="11">
        <v>41212</v>
      </c>
      <c r="G40" s="11">
        <f>SUMIFS(Tabla13[VENTA ÚLT 12 MESES EN S/.],Tabla13[CATEGORÍA],Tabla13[[#This Row],[CATEGORÍA]])</f>
        <v>1386337</v>
      </c>
      <c r="H40" s="12">
        <f>IFERROR(Tabla13[[#This Row],[VENTA ÚLT 12 MESES EN S/.]]/Tabla13[[#This Row],[VENTA CAT ÚLT 12 MESES]],0)</f>
        <v>2.9727259677841678E-2</v>
      </c>
      <c r="I40" s="12">
        <f>SUMIFS($H$10:H40,$D$10:D40,Tabla13[[#This Row],[CATEGORÍA]])</f>
        <v>0.84692682947941234</v>
      </c>
      <c r="J40" s="3" t="str">
        <f>IFERROR(VLOOKUP(Tabla13[[#This Row],[% ACUM]],$D$5:$E$7,2,1),"C")</f>
        <v>C</v>
      </c>
    </row>
    <row r="41" spans="2:10" x14ac:dyDescent="0.2">
      <c r="B41" s="2">
        <v>353562</v>
      </c>
      <c r="C41" s="2" t="s">
        <v>133</v>
      </c>
      <c r="D41" s="2" t="s">
        <v>34</v>
      </c>
      <c r="E41" s="3" t="s">
        <v>6</v>
      </c>
      <c r="F41" s="11">
        <v>40547</v>
      </c>
      <c r="G41" s="11">
        <f>SUMIFS(Tabla13[VENTA ÚLT 12 MESES EN S/.],Tabla13[CATEGORÍA],Tabla13[[#This Row],[CATEGORÍA]])</f>
        <v>1386337</v>
      </c>
      <c r="H41" s="12">
        <f>IFERROR(Tabla13[[#This Row],[VENTA ÚLT 12 MESES EN S/.]]/Tabla13[[#This Row],[VENTA CAT ÚLT 12 MESES]],0)</f>
        <v>2.9247578330521367E-2</v>
      </c>
      <c r="I41" s="12">
        <f>SUMIFS($H$10:H41,$D$10:D41,Tabla13[[#This Row],[CATEGORÍA]])</f>
        <v>0.87617440780993372</v>
      </c>
      <c r="J41" s="3" t="str">
        <f>IFERROR(VLOOKUP(Tabla13[[#This Row],[% ACUM]],$D$5:$E$7,2,1),"C")</f>
        <v>C</v>
      </c>
    </row>
    <row r="42" spans="2:10" x14ac:dyDescent="0.2">
      <c r="B42" s="2">
        <v>347828</v>
      </c>
      <c r="C42" s="2" t="s">
        <v>680</v>
      </c>
      <c r="D42" s="2" t="s">
        <v>34</v>
      </c>
      <c r="E42" s="3" t="s">
        <v>6</v>
      </c>
      <c r="F42" s="11">
        <v>33231</v>
      </c>
      <c r="G42" s="11">
        <f>SUMIFS(Tabla13[VENTA ÚLT 12 MESES EN S/.],Tabla13[CATEGORÍA],Tabla13[[#This Row],[CATEGORÍA]])</f>
        <v>1386337</v>
      </c>
      <c r="H42" s="12">
        <f>IFERROR(Tabla13[[#This Row],[VENTA ÚLT 12 MESES EN S/.]]/Tabla13[[#This Row],[VENTA CAT ÚLT 12 MESES]],0)</f>
        <v>2.3970362184663613E-2</v>
      </c>
      <c r="I42" s="12">
        <f>SUMIFS($H$10:H42,$D$10:D42,Tabla13[[#This Row],[CATEGORÍA]])</f>
        <v>0.90014476999459736</v>
      </c>
      <c r="J42" s="3" t="str">
        <f>IFERROR(VLOOKUP(Tabla13[[#This Row],[% ACUM]],$D$5:$E$7,2,1),"C")</f>
        <v>C</v>
      </c>
    </row>
    <row r="43" spans="2:10" x14ac:dyDescent="0.2">
      <c r="B43" s="2">
        <v>347824</v>
      </c>
      <c r="C43" s="2" t="s">
        <v>83</v>
      </c>
      <c r="D43" s="2" t="s">
        <v>34</v>
      </c>
      <c r="E43" s="3" t="s">
        <v>6</v>
      </c>
      <c r="F43" s="11">
        <v>31525</v>
      </c>
      <c r="G43" s="11">
        <f>SUMIFS(Tabla13[VENTA ÚLT 12 MESES EN S/.],Tabla13[CATEGORÍA],Tabla13[[#This Row],[CATEGORÍA]])</f>
        <v>1386337</v>
      </c>
      <c r="H43" s="12">
        <f>IFERROR(Tabla13[[#This Row],[VENTA ÚLT 12 MESES EN S/.]]/Tabla13[[#This Row],[VENTA CAT ÚLT 12 MESES]],0)</f>
        <v>2.2739781164320075E-2</v>
      </c>
      <c r="I43" s="12">
        <f>SUMIFS($H$10:H43,$D$10:D43,Tabla13[[#This Row],[CATEGORÍA]])</f>
        <v>0.92288455115891743</v>
      </c>
      <c r="J43" s="3" t="str">
        <f>IFERROR(VLOOKUP(Tabla13[[#This Row],[% ACUM]],$D$5:$E$7,2,1),"C")</f>
        <v>C</v>
      </c>
    </row>
    <row r="44" spans="2:10" x14ac:dyDescent="0.2">
      <c r="B44" s="2">
        <v>348558</v>
      </c>
      <c r="C44" s="2" t="s">
        <v>376</v>
      </c>
      <c r="D44" s="2" t="s">
        <v>34</v>
      </c>
      <c r="E44" s="3" t="s">
        <v>6</v>
      </c>
      <c r="F44" s="11">
        <v>22051</v>
      </c>
      <c r="G44" s="11">
        <f>SUMIFS(Tabla13[VENTA ÚLT 12 MESES EN S/.],Tabla13[CATEGORÍA],Tabla13[[#This Row],[CATEGORÍA]])</f>
        <v>1386337</v>
      </c>
      <c r="H44" s="12">
        <f>IFERROR(Tabla13[[#This Row],[VENTA ÚLT 12 MESES EN S/.]]/Tabla13[[#This Row],[VENTA CAT ÚLT 12 MESES]],0)</f>
        <v>1.5905944947007835E-2</v>
      </c>
      <c r="I44" s="12">
        <f>SUMIFS($H$10:H44,$D$10:D44,Tabla13[[#This Row],[CATEGORÍA]])</f>
        <v>0.93879049610592524</v>
      </c>
      <c r="J44" s="3" t="str">
        <f>IFERROR(VLOOKUP(Tabla13[[#This Row],[% ACUM]],$D$5:$E$7,2,1),"C")</f>
        <v>C</v>
      </c>
    </row>
    <row r="45" spans="2:10" x14ac:dyDescent="0.2">
      <c r="B45" s="2">
        <v>347967</v>
      </c>
      <c r="C45" s="2" t="s">
        <v>133</v>
      </c>
      <c r="D45" s="2" t="s">
        <v>34</v>
      </c>
      <c r="E45" s="3" t="s">
        <v>6</v>
      </c>
      <c r="F45" s="11">
        <v>17875</v>
      </c>
      <c r="G45" s="11">
        <f>SUMIFS(Tabla13[VENTA ÚLT 12 MESES EN S/.],Tabla13[CATEGORÍA],Tabla13[[#This Row],[CATEGORÍA]])</f>
        <v>1386337</v>
      </c>
      <c r="H45" s="12">
        <f>IFERROR(Tabla13[[#This Row],[VENTA ÚLT 12 MESES EN S/.]]/Tabla13[[#This Row],[VENTA CAT ÚLT 12 MESES]],0)</f>
        <v>1.2893690350903136E-2</v>
      </c>
      <c r="I45" s="12">
        <f>SUMIFS($H$10:H45,$D$10:D45,Tabla13[[#This Row],[CATEGORÍA]])</f>
        <v>0.9516841864568284</v>
      </c>
      <c r="J45" s="3" t="str">
        <f>IFERROR(VLOOKUP(Tabla13[[#This Row],[% ACUM]],$D$5:$E$7,2,1),"C")</f>
        <v>C</v>
      </c>
    </row>
    <row r="46" spans="2:10" x14ac:dyDescent="0.2">
      <c r="B46" s="2">
        <v>347827</v>
      </c>
      <c r="C46" s="2" t="s">
        <v>311</v>
      </c>
      <c r="D46" s="2" t="s">
        <v>34</v>
      </c>
      <c r="E46" s="3" t="s">
        <v>6</v>
      </c>
      <c r="F46" s="11">
        <v>14970</v>
      </c>
      <c r="G46" s="11">
        <f>SUMIFS(Tabla13[VENTA ÚLT 12 MESES EN S/.],Tabla13[CATEGORÍA],Tabla13[[#This Row],[CATEGORÍA]])</f>
        <v>1386337</v>
      </c>
      <c r="H46" s="12">
        <f>IFERROR(Tabla13[[#This Row],[VENTA ÚLT 12 MESES EN S/.]]/Tabla13[[#This Row],[VENTA CAT ÚLT 12 MESES]],0)</f>
        <v>1.0798240254714401E-2</v>
      </c>
      <c r="I46" s="12">
        <f>SUMIFS($H$10:H46,$D$10:D46,Tabla13[[#This Row],[CATEGORÍA]])</f>
        <v>0.96248242671154283</v>
      </c>
      <c r="J46" s="3" t="str">
        <f>IFERROR(VLOOKUP(Tabla13[[#This Row],[% ACUM]],$D$5:$E$7,2,1),"C")</f>
        <v>C</v>
      </c>
    </row>
    <row r="47" spans="2:10" x14ac:dyDescent="0.2">
      <c r="B47" s="2">
        <v>347699</v>
      </c>
      <c r="C47" s="2" t="s">
        <v>719</v>
      </c>
      <c r="D47" s="2" t="s">
        <v>34</v>
      </c>
      <c r="E47" s="3" t="s">
        <v>6</v>
      </c>
      <c r="F47" s="11">
        <v>12436</v>
      </c>
      <c r="G47" s="11">
        <f>SUMIFS(Tabla13[VENTA ÚLT 12 MESES EN S/.],Tabla13[CATEGORÍA],Tabla13[[#This Row],[CATEGORÍA]])</f>
        <v>1386337</v>
      </c>
      <c r="H47" s="12">
        <f>IFERROR(Tabla13[[#This Row],[VENTA ÚLT 12 MESES EN S/.]]/Tabla13[[#This Row],[VENTA CAT ÚLT 12 MESES]],0)</f>
        <v>8.9704018575570005E-3</v>
      </c>
      <c r="I47" s="12">
        <f>SUMIFS($H$10:H47,$D$10:D47,Tabla13[[#This Row],[CATEGORÍA]])</f>
        <v>0.97145282856909987</v>
      </c>
      <c r="J47" s="3" t="str">
        <f>IFERROR(VLOOKUP(Tabla13[[#This Row],[% ACUM]],$D$5:$E$7,2,1),"C")</f>
        <v>C</v>
      </c>
    </row>
    <row r="48" spans="2:10" x14ac:dyDescent="0.2">
      <c r="B48" s="2">
        <v>347687</v>
      </c>
      <c r="C48" s="2" t="s">
        <v>291</v>
      </c>
      <c r="D48" s="2" t="s">
        <v>34</v>
      </c>
      <c r="E48" s="3" t="s">
        <v>6</v>
      </c>
      <c r="F48" s="11">
        <v>10549</v>
      </c>
      <c r="G48" s="11">
        <f>SUMIFS(Tabla13[VENTA ÚLT 12 MESES EN S/.],Tabla13[CATEGORÍA],Tabla13[[#This Row],[CATEGORÍA]])</f>
        <v>1386337</v>
      </c>
      <c r="H48" s="12">
        <f>IFERROR(Tabla13[[#This Row],[VENTA ÚLT 12 MESES EN S/.]]/Tabla13[[#This Row],[VENTA CAT ÚLT 12 MESES]],0)</f>
        <v>7.6092609517022193E-3</v>
      </c>
      <c r="I48" s="12">
        <f>SUMIFS($H$10:H48,$D$10:D48,Tabla13[[#This Row],[CATEGORÍA]])</f>
        <v>0.97906208952080209</v>
      </c>
      <c r="J48" s="3" t="str">
        <f>IFERROR(VLOOKUP(Tabla13[[#This Row],[% ACUM]],$D$5:$E$7,2,1),"C")</f>
        <v>C</v>
      </c>
    </row>
    <row r="49" spans="2:10" x14ac:dyDescent="0.2">
      <c r="B49" s="2">
        <v>347829</v>
      </c>
      <c r="C49" s="2" t="s">
        <v>152</v>
      </c>
      <c r="D49" s="2" t="s">
        <v>34</v>
      </c>
      <c r="E49" s="3" t="s">
        <v>6</v>
      </c>
      <c r="F49" s="11">
        <v>10095</v>
      </c>
      <c r="G49" s="11">
        <f>SUMIFS(Tabla13[VENTA ÚLT 12 MESES EN S/.],Tabla13[CATEGORÍA],Tabla13[[#This Row],[CATEGORÍA]])</f>
        <v>1386337</v>
      </c>
      <c r="H49" s="12">
        <f>IFERROR(Tabla13[[#This Row],[VENTA ÚLT 12 MESES EN S/.]]/Tabla13[[#This Row],[VENTA CAT ÚLT 12 MESES]],0)</f>
        <v>7.2817792499226376E-3</v>
      </c>
      <c r="I49" s="12">
        <f>SUMIFS($H$10:H49,$D$10:D49,Tabla13[[#This Row],[CATEGORÍA]])</f>
        <v>0.98634386877072477</v>
      </c>
      <c r="J49" s="3" t="str">
        <f>IFERROR(VLOOKUP(Tabla13[[#This Row],[% ACUM]],$D$5:$E$7,2,1),"C")</f>
        <v>C</v>
      </c>
    </row>
    <row r="50" spans="2:10" x14ac:dyDescent="0.2">
      <c r="B50" s="2">
        <v>347969</v>
      </c>
      <c r="C50" s="2" t="s">
        <v>133</v>
      </c>
      <c r="D50" s="2" t="s">
        <v>34</v>
      </c>
      <c r="E50" s="3" t="s">
        <v>6</v>
      </c>
      <c r="F50" s="11">
        <v>7418</v>
      </c>
      <c r="G50" s="11">
        <f>SUMIFS(Tabla13[VENTA ÚLT 12 MESES EN S/.],Tabla13[CATEGORÍA],Tabla13[[#This Row],[CATEGORÍA]])</f>
        <v>1386337</v>
      </c>
      <c r="H50" s="12">
        <f>IFERROR(Tabla13[[#This Row],[VENTA ÚLT 12 MESES EN S/.]]/Tabla13[[#This Row],[VENTA CAT ÚLT 12 MESES]],0)</f>
        <v>5.350791329958012E-3</v>
      </c>
      <c r="I50" s="12">
        <f>SUMIFS($H$10:H50,$D$10:D50,Tabla13[[#This Row],[CATEGORÍA]])</f>
        <v>0.99169466010068275</v>
      </c>
      <c r="J50" s="3" t="str">
        <f>IFERROR(VLOOKUP(Tabla13[[#This Row],[% ACUM]],$D$5:$E$7,2,1),"C")</f>
        <v>C</v>
      </c>
    </row>
    <row r="51" spans="2:10" x14ac:dyDescent="0.2">
      <c r="B51" s="2">
        <v>366806</v>
      </c>
      <c r="C51" s="2" t="s">
        <v>83</v>
      </c>
      <c r="D51" s="2" t="s">
        <v>34</v>
      </c>
      <c r="E51" s="3" t="s">
        <v>6</v>
      </c>
      <c r="F51" s="11">
        <v>5889</v>
      </c>
      <c r="G51" s="11">
        <f>SUMIFS(Tabla13[VENTA ÚLT 12 MESES EN S/.],Tabla13[CATEGORÍA],Tabla13[[#This Row],[CATEGORÍA]])</f>
        <v>1386337</v>
      </c>
      <c r="H51" s="12">
        <f>IFERROR(Tabla13[[#This Row],[VENTA ÚLT 12 MESES EN S/.]]/Tabla13[[#This Row],[VENTA CAT ÚLT 12 MESES]],0)</f>
        <v>4.2478848937884508E-3</v>
      </c>
      <c r="I51" s="12">
        <f>SUMIFS($H$10:H51,$D$10:D51,Tabla13[[#This Row],[CATEGORÍA]])</f>
        <v>0.99594254499447121</v>
      </c>
      <c r="J51" s="3" t="str">
        <f>IFERROR(VLOOKUP(Tabla13[[#This Row],[% ACUM]],$D$5:$E$7,2,1),"C")</f>
        <v>C</v>
      </c>
    </row>
    <row r="52" spans="2:10" x14ac:dyDescent="0.2">
      <c r="B52" s="2">
        <v>348369</v>
      </c>
      <c r="C52" s="2" t="s">
        <v>35</v>
      </c>
      <c r="D52" s="2" t="s">
        <v>34</v>
      </c>
      <c r="E52" s="3" t="s">
        <v>6</v>
      </c>
      <c r="F52" s="11">
        <v>2962</v>
      </c>
      <c r="G52" s="11">
        <f>SUMIFS(Tabla13[VENTA ÚLT 12 MESES EN S/.],Tabla13[CATEGORÍA],Tabla13[[#This Row],[CATEGORÍA]])</f>
        <v>1386337</v>
      </c>
      <c r="H52" s="12">
        <f>IFERROR(Tabla13[[#This Row],[VENTA ÚLT 12 MESES EN S/.]]/Tabla13[[#This Row],[VENTA CAT ÚLT 12 MESES]],0)</f>
        <v>2.13656564024476E-3</v>
      </c>
      <c r="I52" s="12">
        <f>SUMIFS($H$10:H52,$D$10:D52,Tabla13[[#This Row],[CATEGORÍA]])</f>
        <v>0.99807911063471599</v>
      </c>
      <c r="J52" s="3" t="str">
        <f>IFERROR(VLOOKUP(Tabla13[[#This Row],[% ACUM]],$D$5:$E$7,2,1),"C")</f>
        <v>C</v>
      </c>
    </row>
    <row r="53" spans="2:10" x14ac:dyDescent="0.2">
      <c r="B53" s="2">
        <v>364224</v>
      </c>
      <c r="C53" s="2" t="s">
        <v>629</v>
      </c>
      <c r="D53" s="2" t="s">
        <v>34</v>
      </c>
      <c r="E53" s="3" t="s">
        <v>6</v>
      </c>
      <c r="F53" s="11">
        <v>2663</v>
      </c>
      <c r="G53" s="11">
        <f>SUMIFS(Tabla13[VENTA ÚLT 12 MESES EN S/.],Tabla13[CATEGORÍA],Tabla13[[#This Row],[CATEGORÍA]])</f>
        <v>1386337</v>
      </c>
      <c r="H53" s="12">
        <f>IFERROR(Tabla13[[#This Row],[VENTA ÚLT 12 MESES EN S/.]]/Tabla13[[#This Row],[VENTA CAT ÚLT 12 MESES]],0)</f>
        <v>1.9208893652841986E-3</v>
      </c>
      <c r="I53" s="12">
        <f>SUMIFS($H$10:H53,$D$10:D53,Tabla13[[#This Row],[CATEGORÍA]])</f>
        <v>1.0000000000000002</v>
      </c>
      <c r="J53" s="3" t="str">
        <f>IFERROR(VLOOKUP(Tabla13[[#This Row],[% ACUM]],$D$5:$E$7,2,1),"C")</f>
        <v>C</v>
      </c>
    </row>
    <row r="54" spans="2:10" x14ac:dyDescent="0.2">
      <c r="B54" s="2">
        <v>347705</v>
      </c>
      <c r="C54" s="2" t="s">
        <v>139</v>
      </c>
      <c r="D54" s="2" t="s">
        <v>15</v>
      </c>
      <c r="E54" s="3" t="s">
        <v>6</v>
      </c>
      <c r="F54" s="11">
        <v>89808</v>
      </c>
      <c r="G54" s="11">
        <f>SUMIFS(Tabla13[VENTA ÚLT 12 MESES EN S/.],Tabla13[CATEGORÍA],Tabla13[[#This Row],[CATEGORÍA]])</f>
        <v>2256231</v>
      </c>
      <c r="H54" s="12">
        <f>IFERROR(Tabla13[[#This Row],[VENTA ÚLT 12 MESES EN S/.]]/Tabla13[[#This Row],[VENTA CAT ÚLT 12 MESES]],0)</f>
        <v>3.9804434918233107E-2</v>
      </c>
      <c r="I54" s="12">
        <f>SUMIFS($H$10:H54,$D$10:D54,Tabla13[[#This Row],[CATEGORÍA]])</f>
        <v>3.9804434918233107E-2</v>
      </c>
      <c r="J54" s="3" t="str">
        <f>IFERROR(VLOOKUP(Tabla13[[#This Row],[% ACUM]],$D$5:$E$7,2,1),"C")</f>
        <v>A</v>
      </c>
    </row>
    <row r="55" spans="2:10" x14ac:dyDescent="0.2">
      <c r="B55" s="2">
        <v>348108</v>
      </c>
      <c r="C55" s="2" t="s">
        <v>91</v>
      </c>
      <c r="D55" s="2" t="s">
        <v>15</v>
      </c>
      <c r="E55" s="3" t="s">
        <v>6</v>
      </c>
      <c r="F55" s="11">
        <v>89128</v>
      </c>
      <c r="G55" s="11">
        <f>SUMIFS(Tabla13[VENTA ÚLT 12 MESES EN S/.],Tabla13[CATEGORÍA],Tabla13[[#This Row],[CATEGORÍA]])</f>
        <v>2256231</v>
      </c>
      <c r="H55" s="12">
        <f>IFERROR(Tabla13[[#This Row],[VENTA ÚLT 12 MESES EN S/.]]/Tabla13[[#This Row],[VENTA CAT ÚLT 12 MESES]],0)</f>
        <v>3.9503047338681187E-2</v>
      </c>
      <c r="I55" s="12">
        <f>SUMIFS($H$10:H55,$D$10:D55,Tabla13[[#This Row],[CATEGORÍA]])</f>
        <v>7.9307482256914294E-2</v>
      </c>
      <c r="J55" s="3" t="str">
        <f>IFERROR(VLOOKUP(Tabla13[[#This Row],[% ACUM]],$D$5:$E$7,2,1),"C")</f>
        <v>A</v>
      </c>
    </row>
    <row r="56" spans="2:10" x14ac:dyDescent="0.2">
      <c r="B56" s="2">
        <v>348143</v>
      </c>
      <c r="C56" s="2" t="s">
        <v>70</v>
      </c>
      <c r="D56" s="2" t="s">
        <v>15</v>
      </c>
      <c r="E56" s="3" t="s">
        <v>6</v>
      </c>
      <c r="F56" s="11">
        <v>88093</v>
      </c>
      <c r="G56" s="11">
        <f>SUMIFS(Tabla13[VENTA ÚLT 12 MESES EN S/.],Tabla13[CATEGORÍA],Tabla13[[#This Row],[CATEGORÍA]])</f>
        <v>2256231</v>
      </c>
      <c r="H56" s="12">
        <f>IFERROR(Tabla13[[#This Row],[VENTA ÚLT 12 MESES EN S/.]]/Tabla13[[#This Row],[VENTA CAT ÚLT 12 MESES]],0)</f>
        <v>3.9044317713922021E-2</v>
      </c>
      <c r="I56" s="12">
        <f>SUMIFS($H$10:H56,$D$10:D56,Tabla13[[#This Row],[CATEGORÍA]])</f>
        <v>0.11835179997083631</v>
      </c>
      <c r="J56" s="3" t="str">
        <f>IFERROR(VLOOKUP(Tabla13[[#This Row],[% ACUM]],$D$5:$E$7,2,1),"C")</f>
        <v>A</v>
      </c>
    </row>
    <row r="57" spans="2:10" x14ac:dyDescent="0.2">
      <c r="B57" s="2">
        <v>348095</v>
      </c>
      <c r="C57" s="2" t="s">
        <v>43</v>
      </c>
      <c r="D57" s="2" t="s">
        <v>15</v>
      </c>
      <c r="E57" s="3" t="s">
        <v>6</v>
      </c>
      <c r="F57" s="11">
        <v>87530</v>
      </c>
      <c r="G57" s="11">
        <f>SUMIFS(Tabla13[VENTA ÚLT 12 MESES EN S/.],Tabla13[CATEGORÍA],Tabla13[[#This Row],[CATEGORÍA]])</f>
        <v>2256231</v>
      </c>
      <c r="H57" s="12">
        <f>IFERROR(Tabla13[[#This Row],[VENTA ÚLT 12 MESES EN S/.]]/Tabla13[[#This Row],[VENTA CAT ÚLT 12 MESES]],0)</f>
        <v>3.8794786526734189E-2</v>
      </c>
      <c r="I57" s="12">
        <f>SUMIFS($H$10:H57,$D$10:D57,Tabla13[[#This Row],[CATEGORÍA]])</f>
        <v>0.15714658649757049</v>
      </c>
      <c r="J57" s="3" t="str">
        <f>IFERROR(VLOOKUP(Tabla13[[#This Row],[% ACUM]],$D$5:$E$7,2,1),"C")</f>
        <v>A</v>
      </c>
    </row>
    <row r="58" spans="2:10" x14ac:dyDescent="0.2">
      <c r="B58" s="2">
        <v>364342</v>
      </c>
      <c r="C58" s="2" t="s">
        <v>578</v>
      </c>
      <c r="D58" s="2" t="s">
        <v>15</v>
      </c>
      <c r="E58" s="3" t="s">
        <v>6</v>
      </c>
      <c r="F58" s="11">
        <v>84799</v>
      </c>
      <c r="G58" s="11">
        <f>SUMIFS(Tabla13[VENTA ÚLT 12 MESES EN S/.],Tabla13[CATEGORÍA],Tabla13[[#This Row],[CATEGORÍA]])</f>
        <v>2256231</v>
      </c>
      <c r="H58" s="12">
        <f>IFERROR(Tabla13[[#This Row],[VENTA ÚLT 12 MESES EN S/.]]/Tabla13[[#This Row],[VENTA CAT ÚLT 12 MESES]],0)</f>
        <v>3.7584360821210243E-2</v>
      </c>
      <c r="I58" s="12">
        <f>SUMIFS($H$10:H58,$D$10:D58,Tabla13[[#This Row],[CATEGORÍA]])</f>
        <v>0.19473094731878074</v>
      </c>
      <c r="J58" s="3" t="str">
        <f>IFERROR(VLOOKUP(Tabla13[[#This Row],[% ACUM]],$D$5:$E$7,2,1),"C")</f>
        <v>A</v>
      </c>
    </row>
    <row r="59" spans="2:10" x14ac:dyDescent="0.2">
      <c r="B59" s="2">
        <v>348000</v>
      </c>
      <c r="C59" s="2" t="s">
        <v>304</v>
      </c>
      <c r="D59" s="2" t="s">
        <v>15</v>
      </c>
      <c r="E59" s="3" t="s">
        <v>6</v>
      </c>
      <c r="F59" s="11">
        <v>79957</v>
      </c>
      <c r="G59" s="11">
        <f>SUMIFS(Tabla13[VENTA ÚLT 12 MESES EN S/.],Tabla13[CATEGORÍA],Tabla13[[#This Row],[CATEGORÍA]])</f>
        <v>2256231</v>
      </c>
      <c r="H59" s="12">
        <f>IFERROR(Tabla13[[#This Row],[VENTA ÚLT 12 MESES EN S/.]]/Tabla13[[#This Row],[VENTA CAT ÚLT 12 MESES]],0)</f>
        <v>3.5438303967989096E-2</v>
      </c>
      <c r="I59" s="12">
        <f>SUMIFS($H$10:H59,$D$10:D59,Tabla13[[#This Row],[CATEGORÍA]])</f>
        <v>0.23016925128676985</v>
      </c>
      <c r="J59" s="3" t="str">
        <f>IFERROR(VLOOKUP(Tabla13[[#This Row],[% ACUM]],$D$5:$E$7,2,1),"C")</f>
        <v>A</v>
      </c>
    </row>
    <row r="60" spans="2:10" x14ac:dyDescent="0.2">
      <c r="B60" s="2">
        <v>347709</v>
      </c>
      <c r="C60" s="2" t="s">
        <v>140</v>
      </c>
      <c r="D60" s="2" t="s">
        <v>15</v>
      </c>
      <c r="E60" s="3" t="s">
        <v>6</v>
      </c>
      <c r="F60" s="11">
        <v>75713</v>
      </c>
      <c r="G60" s="11">
        <f>SUMIFS(Tabla13[VENTA ÚLT 12 MESES EN S/.],Tabla13[CATEGORÍA],Tabla13[[#This Row],[CATEGORÍA]])</f>
        <v>2256231</v>
      </c>
      <c r="H60" s="12">
        <f>IFERROR(Tabla13[[#This Row],[VENTA ÚLT 12 MESES EN S/.]]/Tabla13[[#This Row],[VENTA CAT ÚLT 12 MESES]],0)</f>
        <v>3.3557290897962132E-2</v>
      </c>
      <c r="I60" s="12">
        <f>SUMIFS($H$10:H60,$D$10:D60,Tabla13[[#This Row],[CATEGORÍA]])</f>
        <v>0.26372654218473196</v>
      </c>
      <c r="J60" s="3" t="str">
        <f>IFERROR(VLOOKUP(Tabla13[[#This Row],[% ACUM]],$D$5:$E$7,2,1),"C")</f>
        <v>A</v>
      </c>
    </row>
    <row r="61" spans="2:10" x14ac:dyDescent="0.2">
      <c r="B61" s="2">
        <v>364279</v>
      </c>
      <c r="C61" s="2" t="s">
        <v>783</v>
      </c>
      <c r="D61" s="2" t="s">
        <v>15</v>
      </c>
      <c r="E61" s="3" t="s">
        <v>6</v>
      </c>
      <c r="F61" s="11">
        <v>74754</v>
      </c>
      <c r="G61" s="11">
        <f>SUMIFS(Tabla13[VENTA ÚLT 12 MESES EN S/.],Tabla13[CATEGORÍA],Tabla13[[#This Row],[CATEGORÍA]])</f>
        <v>2256231</v>
      </c>
      <c r="H61" s="12">
        <f>IFERROR(Tabla13[[#This Row],[VENTA ÚLT 12 MESES EN S/.]]/Tabla13[[#This Row],[VENTA CAT ÚLT 12 MESES]],0)</f>
        <v>3.3132245767388178E-2</v>
      </c>
      <c r="I61" s="12">
        <f>SUMIFS($H$10:H61,$D$10:D61,Tabla13[[#This Row],[CATEGORÍA]])</f>
        <v>0.29685878795212012</v>
      </c>
      <c r="J61" s="3" t="str">
        <f>IFERROR(VLOOKUP(Tabla13[[#This Row],[% ACUM]],$D$5:$E$7,2,1),"C")</f>
        <v>A</v>
      </c>
    </row>
    <row r="62" spans="2:10" x14ac:dyDescent="0.2">
      <c r="B62" s="2">
        <v>348133</v>
      </c>
      <c r="C62" s="2" t="s">
        <v>620</v>
      </c>
      <c r="D62" s="2" t="s">
        <v>15</v>
      </c>
      <c r="E62" s="3" t="s">
        <v>6</v>
      </c>
      <c r="F62" s="11">
        <v>73602</v>
      </c>
      <c r="G62" s="11">
        <f>SUMIFS(Tabla13[VENTA ÚLT 12 MESES EN S/.],Tabla13[CATEGORÍA],Tabla13[[#This Row],[CATEGORÍA]])</f>
        <v>2256231</v>
      </c>
      <c r="H62" s="12">
        <f>IFERROR(Tabla13[[#This Row],[VENTA ÚLT 12 MESES EN S/.]]/Tabla13[[#This Row],[VENTA CAT ÚLT 12 MESES]],0)</f>
        <v>3.2621659750264931E-2</v>
      </c>
      <c r="I62" s="12">
        <f>SUMIFS($H$10:H62,$D$10:D62,Tabla13[[#This Row],[CATEGORÍA]])</f>
        <v>0.32948044770238505</v>
      </c>
      <c r="J62" s="3" t="str">
        <f>IFERROR(VLOOKUP(Tabla13[[#This Row],[% ACUM]],$D$5:$E$7,2,1),"C")</f>
        <v>A</v>
      </c>
    </row>
    <row r="63" spans="2:10" x14ac:dyDescent="0.2">
      <c r="B63" s="2">
        <v>348142</v>
      </c>
      <c r="C63" s="2" t="s">
        <v>70</v>
      </c>
      <c r="D63" s="2" t="s">
        <v>15</v>
      </c>
      <c r="E63" s="3" t="s">
        <v>6</v>
      </c>
      <c r="F63" s="11">
        <v>72760</v>
      </c>
      <c r="G63" s="11">
        <f>SUMIFS(Tabla13[VENTA ÚLT 12 MESES EN S/.],Tabla13[CATEGORÍA],Tabla13[[#This Row],[CATEGORÍA]])</f>
        <v>2256231</v>
      </c>
      <c r="H63" s="12">
        <f>IFERROR(Tabla13[[#This Row],[VENTA ÚLT 12 MESES EN S/.]]/Tabla13[[#This Row],[VENTA CAT ÚLT 12 MESES]],0)</f>
        <v>3.2248471012055059E-2</v>
      </c>
      <c r="I63" s="12">
        <f>SUMIFS($H$10:H63,$D$10:D63,Tabla13[[#This Row],[CATEGORÍA]])</f>
        <v>0.36172891871444013</v>
      </c>
      <c r="J63" s="3" t="str">
        <f>IFERROR(VLOOKUP(Tabla13[[#This Row],[% ACUM]],$D$5:$E$7,2,1),"C")</f>
        <v>A</v>
      </c>
    </row>
    <row r="64" spans="2:10" x14ac:dyDescent="0.2">
      <c r="B64" s="2">
        <v>348617</v>
      </c>
      <c r="C64" s="2" t="s">
        <v>639</v>
      </c>
      <c r="D64" s="2" t="s">
        <v>15</v>
      </c>
      <c r="E64" s="3" t="s">
        <v>6</v>
      </c>
      <c r="F64" s="11">
        <v>72608</v>
      </c>
      <c r="G64" s="11">
        <f>SUMIFS(Tabla13[VENTA ÚLT 12 MESES EN S/.],Tabla13[CATEGORÍA],Tabla13[[#This Row],[CATEGORÍA]])</f>
        <v>2256231</v>
      </c>
      <c r="H64" s="12">
        <f>IFERROR(Tabla13[[#This Row],[VENTA ÚLT 12 MESES EN S/.]]/Tabla13[[#This Row],[VENTA CAT ÚLT 12 MESES]],0)</f>
        <v>3.2181102023684634E-2</v>
      </c>
      <c r="I64" s="12">
        <f>SUMIFS($H$10:H64,$D$10:D64,Tabla13[[#This Row],[CATEGORÍA]])</f>
        <v>0.39391002073812476</v>
      </c>
      <c r="J64" s="3" t="str">
        <f>IFERROR(VLOOKUP(Tabla13[[#This Row],[% ACUM]],$D$5:$E$7,2,1),"C")</f>
        <v>A</v>
      </c>
    </row>
    <row r="65" spans="2:10" x14ac:dyDescent="0.2">
      <c r="B65" s="2">
        <v>348094</v>
      </c>
      <c r="C65" s="2" t="s">
        <v>99</v>
      </c>
      <c r="D65" s="2" t="s">
        <v>15</v>
      </c>
      <c r="E65" s="3" t="s">
        <v>6</v>
      </c>
      <c r="F65" s="11">
        <v>70806</v>
      </c>
      <c r="G65" s="11">
        <f>SUMIFS(Tabla13[VENTA ÚLT 12 MESES EN S/.],Tabla13[CATEGORÍA],Tabla13[[#This Row],[CATEGORÍA]])</f>
        <v>2256231</v>
      </c>
      <c r="H65" s="12">
        <f>IFERROR(Tabla13[[#This Row],[VENTA ÚLT 12 MESES EN S/.]]/Tabla13[[#This Row],[VENTA CAT ÚLT 12 MESES]],0)</f>
        <v>3.138242493787205E-2</v>
      </c>
      <c r="I65" s="12">
        <f>SUMIFS($H$10:H65,$D$10:D65,Tabla13[[#This Row],[CATEGORÍA]])</f>
        <v>0.42529244567599678</v>
      </c>
      <c r="J65" s="3" t="str">
        <f>IFERROR(VLOOKUP(Tabla13[[#This Row],[% ACUM]],$D$5:$E$7,2,1),"C")</f>
        <v>A</v>
      </c>
    </row>
    <row r="66" spans="2:10" x14ac:dyDescent="0.2">
      <c r="B66" s="2">
        <v>347707</v>
      </c>
      <c r="C66" s="2" t="s">
        <v>172</v>
      </c>
      <c r="D66" s="2" t="s">
        <v>15</v>
      </c>
      <c r="E66" s="3" t="s">
        <v>6</v>
      </c>
      <c r="F66" s="11">
        <v>70206</v>
      </c>
      <c r="G66" s="11">
        <f>SUMIFS(Tabla13[VENTA ÚLT 12 MESES EN S/.],Tabla13[CATEGORÍA],Tabla13[[#This Row],[CATEGORÍA]])</f>
        <v>2256231</v>
      </c>
      <c r="H66" s="12">
        <f>IFERROR(Tabla13[[#This Row],[VENTA ÚLT 12 MESES EN S/.]]/Tabla13[[#This Row],[VENTA CAT ÚLT 12 MESES]],0)</f>
        <v>3.1116494720620363E-2</v>
      </c>
      <c r="I66" s="12">
        <f>SUMIFS($H$10:H66,$D$10:D66,Tabla13[[#This Row],[CATEGORÍA]])</f>
        <v>0.45640894039661717</v>
      </c>
      <c r="J66" s="3" t="str">
        <f>IFERROR(VLOOKUP(Tabla13[[#This Row],[% ACUM]],$D$5:$E$7,2,1),"C")</f>
        <v>A</v>
      </c>
    </row>
    <row r="67" spans="2:10" x14ac:dyDescent="0.2">
      <c r="B67" s="2">
        <v>348569</v>
      </c>
      <c r="C67" s="2" t="s">
        <v>187</v>
      </c>
      <c r="D67" s="2" t="s">
        <v>15</v>
      </c>
      <c r="E67" s="3" t="s">
        <v>6</v>
      </c>
      <c r="F67" s="11">
        <v>69833</v>
      </c>
      <c r="G67" s="11">
        <f>SUMIFS(Tabla13[VENTA ÚLT 12 MESES EN S/.],Tabla13[CATEGORÍA],Tabla13[[#This Row],[CATEGORÍA]])</f>
        <v>2256231</v>
      </c>
      <c r="H67" s="12">
        <f>IFERROR(Tabla13[[#This Row],[VENTA ÚLT 12 MESES EN S/.]]/Tabla13[[#This Row],[VENTA CAT ÚLT 12 MESES]],0)</f>
        <v>3.095117476889556E-2</v>
      </c>
      <c r="I67" s="12">
        <f>SUMIFS($H$10:H67,$D$10:D67,Tabla13[[#This Row],[CATEGORÍA]])</f>
        <v>0.48736011516551275</v>
      </c>
      <c r="J67" s="3" t="str">
        <f>IFERROR(VLOOKUP(Tabla13[[#This Row],[% ACUM]],$D$5:$E$7,2,1),"C")</f>
        <v>A</v>
      </c>
    </row>
    <row r="68" spans="2:10" x14ac:dyDescent="0.2">
      <c r="B68" s="2">
        <v>348105</v>
      </c>
      <c r="C68" s="2" t="s">
        <v>473</v>
      </c>
      <c r="D68" s="2" t="s">
        <v>15</v>
      </c>
      <c r="E68" s="3" t="s">
        <v>6</v>
      </c>
      <c r="F68" s="11">
        <v>69249</v>
      </c>
      <c r="G68" s="11">
        <f>SUMIFS(Tabla13[VENTA ÚLT 12 MESES EN S/.],Tabla13[CATEGORÍA],Tabla13[[#This Row],[CATEGORÍA]])</f>
        <v>2256231</v>
      </c>
      <c r="H68" s="12">
        <f>IFERROR(Tabla13[[#This Row],[VENTA ÚLT 12 MESES EN S/.]]/Tabla13[[#This Row],[VENTA CAT ÚLT 12 MESES]],0)</f>
        <v>3.0692336024103914E-2</v>
      </c>
      <c r="I68" s="12">
        <f>SUMIFS($H$10:H68,$D$10:D68,Tabla13[[#This Row],[CATEGORÍA]])</f>
        <v>0.51805245118961663</v>
      </c>
      <c r="J68" s="3" t="str">
        <f>IFERROR(VLOOKUP(Tabla13[[#This Row],[% ACUM]],$D$5:$E$7,2,1),"C")</f>
        <v>B</v>
      </c>
    </row>
    <row r="69" spans="2:10" x14ac:dyDescent="0.2">
      <c r="B69" s="2">
        <v>348100</v>
      </c>
      <c r="C69" s="2" t="s">
        <v>533</v>
      </c>
      <c r="D69" s="2" t="s">
        <v>15</v>
      </c>
      <c r="E69" s="3" t="s">
        <v>6</v>
      </c>
      <c r="F69" s="11">
        <v>68483</v>
      </c>
      <c r="G69" s="11">
        <f>SUMIFS(Tabla13[VENTA ÚLT 12 MESES EN S/.],Tabla13[CATEGORÍA],Tabla13[[#This Row],[CATEGORÍA]])</f>
        <v>2256231</v>
      </c>
      <c r="H69" s="12">
        <f>IFERROR(Tabla13[[#This Row],[VENTA ÚLT 12 MESES EN S/.]]/Tabla13[[#This Row],[VENTA CAT ÚLT 12 MESES]],0)</f>
        <v>3.0352831780079255E-2</v>
      </c>
      <c r="I69" s="12">
        <f>SUMIFS($H$10:H69,$D$10:D69,Tabla13[[#This Row],[CATEGORÍA]])</f>
        <v>0.54840528296969593</v>
      </c>
      <c r="J69" s="3" t="str">
        <f>IFERROR(VLOOKUP(Tabla13[[#This Row],[% ACUM]],$D$5:$E$7,2,1),"C")</f>
        <v>B</v>
      </c>
    </row>
    <row r="70" spans="2:10" x14ac:dyDescent="0.2">
      <c r="B70" s="2">
        <v>347708</v>
      </c>
      <c r="C70" s="2" t="s">
        <v>172</v>
      </c>
      <c r="D70" s="2" t="s">
        <v>15</v>
      </c>
      <c r="E70" s="3" t="s">
        <v>6</v>
      </c>
      <c r="F70" s="11">
        <v>66553</v>
      </c>
      <c r="G70" s="11">
        <f>SUMIFS(Tabla13[VENTA ÚLT 12 MESES EN S/.],Tabla13[CATEGORÍA],Tabla13[[#This Row],[CATEGORÍA]])</f>
        <v>2256231</v>
      </c>
      <c r="H70" s="12">
        <f>IFERROR(Tabla13[[#This Row],[VENTA ÚLT 12 MESES EN S/.]]/Tabla13[[#This Row],[VENTA CAT ÚLT 12 MESES]],0)</f>
        <v>2.9497422914586315E-2</v>
      </c>
      <c r="I70" s="12">
        <f>SUMIFS($H$10:H70,$D$10:D70,Tabla13[[#This Row],[CATEGORÍA]])</f>
        <v>0.57790270588428228</v>
      </c>
      <c r="J70" s="3" t="str">
        <f>IFERROR(VLOOKUP(Tabla13[[#This Row],[% ACUM]],$D$5:$E$7,2,1),"C")</f>
        <v>B</v>
      </c>
    </row>
    <row r="71" spans="2:10" x14ac:dyDescent="0.2">
      <c r="B71" s="2">
        <v>348126</v>
      </c>
      <c r="C71" s="2" t="s">
        <v>333</v>
      </c>
      <c r="D71" s="2" t="s">
        <v>15</v>
      </c>
      <c r="E71" s="3" t="s">
        <v>6</v>
      </c>
      <c r="F71" s="11">
        <v>62653</v>
      </c>
      <c r="G71" s="11">
        <f>SUMIFS(Tabla13[VENTA ÚLT 12 MESES EN S/.],Tabla13[CATEGORÍA],Tabla13[[#This Row],[CATEGORÍA]])</f>
        <v>2256231</v>
      </c>
      <c r="H71" s="12">
        <f>IFERROR(Tabla13[[#This Row],[VENTA ÚLT 12 MESES EN S/.]]/Tabla13[[#This Row],[VENTA CAT ÚLT 12 MESES]],0)</f>
        <v>2.7768876502450326E-2</v>
      </c>
      <c r="I71" s="12">
        <f>SUMIFS($H$10:H71,$D$10:D71,Tabla13[[#This Row],[CATEGORÍA]])</f>
        <v>0.60567158238673258</v>
      </c>
      <c r="J71" s="3" t="str">
        <f>IFERROR(VLOOKUP(Tabla13[[#This Row],[% ACUM]],$D$5:$E$7,2,1),"C")</f>
        <v>B</v>
      </c>
    </row>
    <row r="72" spans="2:10" x14ac:dyDescent="0.2">
      <c r="B72" s="2">
        <v>362651</v>
      </c>
      <c r="C72" s="2" t="s">
        <v>615</v>
      </c>
      <c r="D72" s="2" t="s">
        <v>15</v>
      </c>
      <c r="E72" s="3" t="s">
        <v>6</v>
      </c>
      <c r="F72" s="11">
        <v>60071</v>
      </c>
      <c r="G72" s="11">
        <f>SUMIFS(Tabla13[VENTA ÚLT 12 MESES EN S/.],Tabla13[CATEGORÍA],Tabla13[[#This Row],[CATEGORÍA]])</f>
        <v>2256231</v>
      </c>
      <c r="H72" s="12">
        <f>IFERROR(Tabla13[[#This Row],[VENTA ÚLT 12 MESES EN S/.]]/Tabla13[[#This Row],[VENTA CAT ÚLT 12 MESES]],0)</f>
        <v>2.662449013421055E-2</v>
      </c>
      <c r="I72" s="12">
        <f>SUMIFS($H$10:H72,$D$10:D72,Tabla13[[#This Row],[CATEGORÍA]])</f>
        <v>0.63229607252094311</v>
      </c>
      <c r="J72" s="3" t="str">
        <f>IFERROR(VLOOKUP(Tabla13[[#This Row],[% ACUM]],$D$5:$E$7,2,1),"C")</f>
        <v>B</v>
      </c>
    </row>
    <row r="73" spans="2:10" x14ac:dyDescent="0.2">
      <c r="B73" s="2">
        <v>348097</v>
      </c>
      <c r="C73" s="2" t="s">
        <v>713</v>
      </c>
      <c r="D73" s="2" t="s">
        <v>15</v>
      </c>
      <c r="E73" s="3" t="s">
        <v>6</v>
      </c>
      <c r="F73" s="11">
        <v>59799</v>
      </c>
      <c r="G73" s="11">
        <f>SUMIFS(Tabla13[VENTA ÚLT 12 MESES EN S/.],Tabla13[CATEGORÍA],Tabla13[[#This Row],[CATEGORÍA]])</f>
        <v>2256231</v>
      </c>
      <c r="H73" s="12">
        <f>IFERROR(Tabla13[[#This Row],[VENTA ÚLT 12 MESES EN S/.]]/Tabla13[[#This Row],[VENTA CAT ÚLT 12 MESES]],0)</f>
        <v>2.6503935102389783E-2</v>
      </c>
      <c r="I73" s="12">
        <f>SUMIFS($H$10:H73,$D$10:D73,Tabla13[[#This Row],[CATEGORÍA]])</f>
        <v>0.65880000762333291</v>
      </c>
      <c r="J73" s="3" t="str">
        <f>IFERROR(VLOOKUP(Tabla13[[#This Row],[% ACUM]],$D$5:$E$7,2,1),"C")</f>
        <v>B</v>
      </c>
    </row>
    <row r="74" spans="2:10" x14ac:dyDescent="0.2">
      <c r="B74" s="2">
        <v>348139</v>
      </c>
      <c r="C74" s="2" t="s">
        <v>247</v>
      </c>
      <c r="D74" s="2" t="s">
        <v>15</v>
      </c>
      <c r="E74" s="3" t="s">
        <v>6</v>
      </c>
      <c r="F74" s="11">
        <v>59285</v>
      </c>
      <c r="G74" s="11">
        <f>SUMIFS(Tabla13[VENTA ÚLT 12 MESES EN S/.],Tabla13[CATEGORÍA],Tabla13[[#This Row],[CATEGORÍA]])</f>
        <v>2256231</v>
      </c>
      <c r="H74" s="12">
        <f>IFERROR(Tabla13[[#This Row],[VENTA ÚLT 12 MESES EN S/.]]/Tabla13[[#This Row],[VENTA CAT ÚLT 12 MESES]],0)</f>
        <v>2.6276121549610832E-2</v>
      </c>
      <c r="I74" s="12">
        <f>SUMIFS($H$10:H74,$D$10:D74,Tabla13[[#This Row],[CATEGORÍA]])</f>
        <v>0.68507612917294369</v>
      </c>
      <c r="J74" s="3" t="str">
        <f>IFERROR(VLOOKUP(Tabla13[[#This Row],[% ACUM]],$D$5:$E$7,2,1),"C")</f>
        <v>B</v>
      </c>
    </row>
    <row r="75" spans="2:10" x14ac:dyDescent="0.2">
      <c r="B75" s="2">
        <v>367720</v>
      </c>
      <c r="C75" s="2" t="s">
        <v>782</v>
      </c>
      <c r="D75" s="2" t="s">
        <v>15</v>
      </c>
      <c r="E75" s="3" t="s">
        <v>6</v>
      </c>
      <c r="F75" s="11">
        <v>58835</v>
      </c>
      <c r="G75" s="11">
        <f>SUMIFS(Tabla13[VENTA ÚLT 12 MESES EN S/.],Tabla13[CATEGORÍA],Tabla13[[#This Row],[CATEGORÍA]])</f>
        <v>2256231</v>
      </c>
      <c r="H75" s="12">
        <f>IFERROR(Tabla13[[#This Row],[VENTA ÚLT 12 MESES EN S/.]]/Tabla13[[#This Row],[VENTA CAT ÚLT 12 MESES]],0)</f>
        <v>2.6076673886672064E-2</v>
      </c>
      <c r="I75" s="12">
        <f>SUMIFS($H$10:H75,$D$10:D75,Tabla13[[#This Row],[CATEGORÍA]])</f>
        <v>0.7111528030596157</v>
      </c>
      <c r="J75" s="3" t="str">
        <f>IFERROR(VLOOKUP(Tabla13[[#This Row],[% ACUM]],$D$5:$E$7,2,1),"C")</f>
        <v>B</v>
      </c>
    </row>
    <row r="76" spans="2:10" x14ac:dyDescent="0.2">
      <c r="B76" s="2">
        <v>348132</v>
      </c>
      <c r="C76" s="2" t="s">
        <v>247</v>
      </c>
      <c r="D76" s="2" t="s">
        <v>15</v>
      </c>
      <c r="E76" s="3" t="s">
        <v>6</v>
      </c>
      <c r="F76" s="11">
        <v>55027</v>
      </c>
      <c r="G76" s="11">
        <f>SUMIFS(Tabla13[VENTA ÚLT 12 MESES EN S/.],Tabla13[CATEGORÍA],Tabla13[[#This Row],[CATEGORÍA]])</f>
        <v>2256231</v>
      </c>
      <c r="H76" s="12">
        <f>IFERROR(Tabla13[[#This Row],[VENTA ÚLT 12 MESES EN S/.]]/Tabla13[[#This Row],[VENTA CAT ÚLT 12 MESES]],0)</f>
        <v>2.4388903441181334E-2</v>
      </c>
      <c r="I76" s="12">
        <f>SUMIFS($H$10:H76,$D$10:D76,Tabla13[[#This Row],[CATEGORÍA]])</f>
        <v>0.73554170650079709</v>
      </c>
      <c r="J76" s="3" t="str">
        <f>IFERROR(VLOOKUP(Tabla13[[#This Row],[% ACUM]],$D$5:$E$7,2,1),"C")</f>
        <v>B</v>
      </c>
    </row>
    <row r="77" spans="2:10" x14ac:dyDescent="0.2">
      <c r="B77" s="2">
        <v>348141</v>
      </c>
      <c r="C77" s="2" t="s">
        <v>70</v>
      </c>
      <c r="D77" s="2" t="s">
        <v>15</v>
      </c>
      <c r="E77" s="3" t="s">
        <v>6</v>
      </c>
      <c r="F77" s="11">
        <v>54119</v>
      </c>
      <c r="G77" s="11">
        <f>SUMIFS(Tabla13[VENTA ÚLT 12 MESES EN S/.],Tabla13[CATEGORÍA],Tabla13[[#This Row],[CATEGORÍA]])</f>
        <v>2256231</v>
      </c>
      <c r="H77" s="12">
        <f>IFERROR(Tabla13[[#This Row],[VENTA ÚLT 12 MESES EN S/.]]/Tabla13[[#This Row],[VENTA CAT ÚLT 12 MESES]],0)</f>
        <v>2.3986462379073772E-2</v>
      </c>
      <c r="I77" s="12">
        <f>SUMIFS($H$10:H77,$D$10:D77,Tabla13[[#This Row],[CATEGORÍA]])</f>
        <v>0.75952816887987085</v>
      </c>
      <c r="J77" s="3" t="str">
        <f>IFERROR(VLOOKUP(Tabla13[[#This Row],[% ACUM]],$D$5:$E$7,2,1),"C")</f>
        <v>B</v>
      </c>
    </row>
    <row r="78" spans="2:10" x14ac:dyDescent="0.2">
      <c r="B78" s="2">
        <v>348567</v>
      </c>
      <c r="C78" s="2" t="s">
        <v>454</v>
      </c>
      <c r="D78" s="2" t="s">
        <v>15</v>
      </c>
      <c r="E78" s="3" t="s">
        <v>6</v>
      </c>
      <c r="F78" s="11">
        <v>50666</v>
      </c>
      <c r="G78" s="11">
        <f>SUMIFS(Tabla13[VENTA ÚLT 12 MESES EN S/.],Tabla13[CATEGORÍA],Tabla13[[#This Row],[CATEGORÍA]])</f>
        <v>2256231</v>
      </c>
      <c r="H78" s="12">
        <f>IFERROR(Tabla13[[#This Row],[VENTA ÚLT 12 MESES EN S/.]]/Tabla13[[#This Row],[VENTA CAT ÚLT 12 MESES]],0)</f>
        <v>2.2456033978790292E-2</v>
      </c>
      <c r="I78" s="12">
        <f>SUMIFS($H$10:H78,$D$10:D78,Tabla13[[#This Row],[CATEGORÍA]])</f>
        <v>0.7819842028586611</v>
      </c>
      <c r="J78" s="3" t="str">
        <f>IFERROR(VLOOKUP(Tabla13[[#This Row],[% ACUM]],$D$5:$E$7,2,1),"C")</f>
        <v>B</v>
      </c>
    </row>
    <row r="79" spans="2:10" x14ac:dyDescent="0.2">
      <c r="B79" s="2">
        <v>347712</v>
      </c>
      <c r="C79" s="2" t="s">
        <v>785</v>
      </c>
      <c r="D79" s="2" t="s">
        <v>15</v>
      </c>
      <c r="E79" s="3" t="s">
        <v>6</v>
      </c>
      <c r="F79" s="11">
        <v>48602</v>
      </c>
      <c r="G79" s="11">
        <f>SUMIFS(Tabla13[VENTA ÚLT 12 MESES EN S/.],Tabla13[CATEGORÍA],Tabla13[[#This Row],[CATEGORÍA]])</f>
        <v>2256231</v>
      </c>
      <c r="H79" s="12">
        <f>IFERROR(Tabla13[[#This Row],[VENTA ÚLT 12 MESES EN S/.]]/Tabla13[[#This Row],[VENTA CAT ÚLT 12 MESES]],0)</f>
        <v>2.1541234031444475E-2</v>
      </c>
      <c r="I79" s="12">
        <f>SUMIFS($H$10:H79,$D$10:D79,Tabla13[[#This Row],[CATEGORÍA]])</f>
        <v>0.80352543689010558</v>
      </c>
      <c r="J79" s="3" t="str">
        <f>IFERROR(VLOOKUP(Tabla13[[#This Row],[% ACUM]],$D$5:$E$7,2,1),"C")</f>
        <v>C</v>
      </c>
    </row>
    <row r="80" spans="2:10" x14ac:dyDescent="0.2">
      <c r="B80" s="2">
        <v>348096</v>
      </c>
      <c r="C80" s="2" t="s">
        <v>529</v>
      </c>
      <c r="D80" s="2" t="s">
        <v>15</v>
      </c>
      <c r="E80" s="3" t="s">
        <v>6</v>
      </c>
      <c r="F80" s="11">
        <v>45577</v>
      </c>
      <c r="G80" s="11">
        <f>SUMIFS(Tabla13[VENTA ÚLT 12 MESES EN S/.],Tabla13[CATEGORÍA],Tabla13[[#This Row],[CATEGORÍA]])</f>
        <v>2256231</v>
      </c>
      <c r="H80" s="12">
        <f>IFERROR(Tabla13[[#This Row],[VENTA ÚLT 12 MESES EN S/.]]/Tabla13[[#This Row],[VENTA CAT ÚLT 12 MESES]],0)</f>
        <v>2.0200502519467201E-2</v>
      </c>
      <c r="I80" s="12">
        <f>SUMIFS($H$10:H80,$D$10:D80,Tabla13[[#This Row],[CATEGORÍA]])</f>
        <v>0.82372593940957284</v>
      </c>
      <c r="J80" s="3" t="str">
        <f>IFERROR(VLOOKUP(Tabla13[[#This Row],[% ACUM]],$D$5:$E$7,2,1),"C")</f>
        <v>C</v>
      </c>
    </row>
    <row r="81" spans="2:10" x14ac:dyDescent="0.2">
      <c r="B81" s="2">
        <v>369683</v>
      </c>
      <c r="C81" s="2" t="s">
        <v>148</v>
      </c>
      <c r="D81" s="2" t="s">
        <v>15</v>
      </c>
      <c r="E81" s="3" t="s">
        <v>6</v>
      </c>
      <c r="F81" s="11">
        <v>41319</v>
      </c>
      <c r="G81" s="11">
        <f>SUMIFS(Tabla13[VENTA ÚLT 12 MESES EN S/.],Tabla13[CATEGORÍA],Tabla13[[#This Row],[CATEGORÍA]])</f>
        <v>2256231</v>
      </c>
      <c r="H81" s="12">
        <f>IFERROR(Tabla13[[#This Row],[VENTA ÚLT 12 MESES EN S/.]]/Tabla13[[#This Row],[VENTA CAT ÚLT 12 MESES]],0)</f>
        <v>1.83132844110377E-2</v>
      </c>
      <c r="I81" s="12">
        <f>SUMIFS($H$10:H81,$D$10:D81,Tabla13[[#This Row],[CATEGORÍA]])</f>
        <v>0.84203922382061058</v>
      </c>
      <c r="J81" s="3" t="str">
        <f>IFERROR(VLOOKUP(Tabla13[[#This Row],[% ACUM]],$D$5:$E$7,2,1),"C")</f>
        <v>C</v>
      </c>
    </row>
    <row r="82" spans="2:10" x14ac:dyDescent="0.2">
      <c r="B82" s="2">
        <v>348203</v>
      </c>
      <c r="C82" s="2" t="s">
        <v>533</v>
      </c>
      <c r="D82" s="2" t="s">
        <v>15</v>
      </c>
      <c r="E82" s="3" t="s">
        <v>6</v>
      </c>
      <c r="F82" s="11">
        <v>38543</v>
      </c>
      <c r="G82" s="11">
        <f>SUMIFS(Tabla13[VENTA ÚLT 12 MESES EN S/.],Tabla13[CATEGORÍA],Tabla13[[#This Row],[CATEGORÍA]])</f>
        <v>2256231</v>
      </c>
      <c r="H82" s="12">
        <f>IFERROR(Tabla13[[#This Row],[VENTA ÚLT 12 MESES EN S/.]]/Tabla13[[#This Row],[VENTA CAT ÚLT 12 MESES]],0)</f>
        <v>1.7082913939219877E-2</v>
      </c>
      <c r="I82" s="12">
        <f>SUMIFS($H$10:H82,$D$10:D82,Tabla13[[#This Row],[CATEGORÍA]])</f>
        <v>0.85912213775983048</v>
      </c>
      <c r="J82" s="3" t="str">
        <f>IFERROR(VLOOKUP(Tabla13[[#This Row],[% ACUM]],$D$5:$E$7,2,1),"C")</f>
        <v>C</v>
      </c>
    </row>
    <row r="83" spans="2:10" x14ac:dyDescent="0.2">
      <c r="B83" s="2">
        <v>367719</v>
      </c>
      <c r="C83" s="2" t="s">
        <v>248</v>
      </c>
      <c r="D83" s="2" t="s">
        <v>15</v>
      </c>
      <c r="E83" s="3" t="s">
        <v>6</v>
      </c>
      <c r="F83" s="11">
        <v>38506</v>
      </c>
      <c r="G83" s="11">
        <f>SUMIFS(Tabla13[VENTA ÚLT 12 MESES EN S/.],Tabla13[CATEGORÍA],Tabla13[[#This Row],[CATEGORÍA]])</f>
        <v>2256231</v>
      </c>
      <c r="H83" s="12">
        <f>IFERROR(Tabla13[[#This Row],[VENTA ÚLT 12 MESES EN S/.]]/Tabla13[[#This Row],[VENTA CAT ÚLT 12 MESES]],0)</f>
        <v>1.7066514909156023E-2</v>
      </c>
      <c r="I83" s="12">
        <f>SUMIFS($H$10:H83,$D$10:D83,Tabla13[[#This Row],[CATEGORÍA]])</f>
        <v>0.87618865266898649</v>
      </c>
      <c r="J83" s="3" t="str">
        <f>IFERROR(VLOOKUP(Tabla13[[#This Row],[% ACUM]],$D$5:$E$7,2,1),"C")</f>
        <v>C</v>
      </c>
    </row>
    <row r="84" spans="2:10" x14ac:dyDescent="0.2">
      <c r="B84" s="2">
        <v>348129</v>
      </c>
      <c r="C84" s="2" t="s">
        <v>148</v>
      </c>
      <c r="D84" s="2" t="s">
        <v>15</v>
      </c>
      <c r="E84" s="3" t="s">
        <v>6</v>
      </c>
      <c r="F84" s="11">
        <v>38501</v>
      </c>
      <c r="G84" s="11">
        <f>SUMIFS(Tabla13[VENTA ÚLT 12 MESES EN S/.],Tabla13[CATEGORÍA],Tabla13[[#This Row],[CATEGORÍA]])</f>
        <v>2256231</v>
      </c>
      <c r="H84" s="12">
        <f>IFERROR(Tabla13[[#This Row],[VENTA ÚLT 12 MESES EN S/.]]/Tabla13[[#This Row],[VENTA CAT ÚLT 12 MESES]],0)</f>
        <v>1.7064298824012256E-2</v>
      </c>
      <c r="I84" s="12">
        <f>SUMIFS($H$10:H84,$D$10:D84,Tabla13[[#This Row],[CATEGORÍA]])</f>
        <v>0.89325295149299877</v>
      </c>
      <c r="J84" s="3" t="str">
        <f>IFERROR(VLOOKUP(Tabla13[[#This Row],[% ACUM]],$D$5:$E$7,2,1),"C")</f>
        <v>C</v>
      </c>
    </row>
    <row r="85" spans="2:10" x14ac:dyDescent="0.2">
      <c r="B85" s="2">
        <v>348104</v>
      </c>
      <c r="C85" s="2" t="s">
        <v>691</v>
      </c>
      <c r="D85" s="2" t="s">
        <v>15</v>
      </c>
      <c r="E85" s="3" t="s">
        <v>6</v>
      </c>
      <c r="F85" s="11">
        <v>37026</v>
      </c>
      <c r="G85" s="11">
        <f>SUMIFS(Tabla13[VENTA ÚLT 12 MESES EN S/.],Tabla13[CATEGORÍA],Tabla13[[#This Row],[CATEGORÍA]])</f>
        <v>2256231</v>
      </c>
      <c r="H85" s="12">
        <f>IFERROR(Tabla13[[#This Row],[VENTA ÚLT 12 MESES EN S/.]]/Tabla13[[#This Row],[VENTA CAT ÚLT 12 MESES]],0)</f>
        <v>1.6410553706601851E-2</v>
      </c>
      <c r="I85" s="12">
        <f>SUMIFS($H$10:H85,$D$10:D85,Tabla13[[#This Row],[CATEGORÍA]])</f>
        <v>0.9096635051996006</v>
      </c>
      <c r="J85" s="3" t="str">
        <f>IFERROR(VLOOKUP(Tabla13[[#This Row],[% ACUM]],$D$5:$E$7,2,1),"C")</f>
        <v>C</v>
      </c>
    </row>
    <row r="86" spans="2:10" x14ac:dyDescent="0.2">
      <c r="B86" s="2">
        <v>364245</v>
      </c>
      <c r="C86" s="2" t="s">
        <v>784</v>
      </c>
      <c r="D86" s="2" t="s">
        <v>15</v>
      </c>
      <c r="E86" s="3" t="s">
        <v>6</v>
      </c>
      <c r="F86" s="11">
        <v>36549</v>
      </c>
      <c r="G86" s="11">
        <f>SUMIFS(Tabla13[VENTA ÚLT 12 MESES EN S/.],Tabla13[CATEGORÍA],Tabla13[[#This Row],[CATEGORÍA]])</f>
        <v>2256231</v>
      </c>
      <c r="H86" s="12">
        <f>IFERROR(Tabla13[[#This Row],[VENTA ÚLT 12 MESES EN S/.]]/Tabla13[[#This Row],[VENTA CAT ÚLT 12 MESES]],0)</f>
        <v>1.6199139183886758E-2</v>
      </c>
      <c r="I86" s="12">
        <f>SUMIFS($H$10:H86,$D$10:D86,Tabla13[[#This Row],[CATEGORÍA]])</f>
        <v>0.92586264438348731</v>
      </c>
      <c r="J86" s="3" t="str">
        <f>IFERROR(VLOOKUP(Tabla13[[#This Row],[% ACUM]],$D$5:$E$7,2,1),"C")</f>
        <v>C</v>
      </c>
    </row>
    <row r="87" spans="2:10" x14ac:dyDescent="0.2">
      <c r="B87" s="2">
        <v>348109</v>
      </c>
      <c r="C87" s="2" t="s">
        <v>14</v>
      </c>
      <c r="D87" s="2" t="s">
        <v>15</v>
      </c>
      <c r="E87" s="3" t="s">
        <v>6</v>
      </c>
      <c r="F87" s="11">
        <v>25650</v>
      </c>
      <c r="G87" s="11">
        <f>SUMIFS(Tabla13[VENTA ÚLT 12 MESES EN S/.],Tabla13[CATEGORÍA],Tabla13[[#This Row],[CATEGORÍA]])</f>
        <v>2256231</v>
      </c>
      <c r="H87" s="12">
        <f>IFERROR(Tabla13[[#This Row],[VENTA ÚLT 12 MESES EN S/.]]/Tabla13[[#This Row],[VENTA CAT ÚLT 12 MESES]],0)</f>
        <v>1.136851678750979E-2</v>
      </c>
      <c r="I87" s="12">
        <f>SUMIFS($H$10:H87,$D$10:D87,Tabla13[[#This Row],[CATEGORÍA]])</f>
        <v>0.93723116117099714</v>
      </c>
      <c r="J87" s="3" t="str">
        <f>IFERROR(VLOOKUP(Tabla13[[#This Row],[% ACUM]],$D$5:$E$7,2,1),"C")</f>
        <v>C</v>
      </c>
    </row>
    <row r="88" spans="2:10" x14ac:dyDescent="0.2">
      <c r="B88" s="2">
        <v>348566</v>
      </c>
      <c r="C88" s="2" t="s">
        <v>181</v>
      </c>
      <c r="D88" s="2" t="s">
        <v>15</v>
      </c>
      <c r="E88" s="3" t="s">
        <v>6</v>
      </c>
      <c r="F88" s="11">
        <v>25398</v>
      </c>
      <c r="G88" s="11">
        <f>SUMIFS(Tabla13[VENTA ÚLT 12 MESES EN S/.],Tabla13[CATEGORÍA],Tabla13[[#This Row],[CATEGORÍA]])</f>
        <v>2256231</v>
      </c>
      <c r="H88" s="12">
        <f>IFERROR(Tabla13[[#This Row],[VENTA ÚLT 12 MESES EN S/.]]/Tabla13[[#This Row],[VENTA CAT ÚLT 12 MESES]],0)</f>
        <v>1.1256826096264079E-2</v>
      </c>
      <c r="I88" s="12">
        <f>SUMIFS($H$10:H88,$D$10:D88,Tabla13[[#This Row],[CATEGORÍA]])</f>
        <v>0.94848798726726125</v>
      </c>
      <c r="J88" s="3" t="str">
        <f>IFERROR(VLOOKUP(Tabla13[[#This Row],[% ACUM]],$D$5:$E$7,2,1),"C")</f>
        <v>C</v>
      </c>
    </row>
    <row r="89" spans="2:10" x14ac:dyDescent="0.2">
      <c r="B89" s="2">
        <v>348020</v>
      </c>
      <c r="C89" s="2" t="s">
        <v>148</v>
      </c>
      <c r="D89" s="2" t="s">
        <v>15</v>
      </c>
      <c r="E89" s="3" t="s">
        <v>6</v>
      </c>
      <c r="F89" s="11">
        <v>22652</v>
      </c>
      <c r="G89" s="11">
        <f>SUMIFS(Tabla13[VENTA ÚLT 12 MESES EN S/.],Tabla13[CATEGORÍA],Tabla13[[#This Row],[CATEGORÍA]])</f>
        <v>2256231</v>
      </c>
      <c r="H89" s="12">
        <f>IFERROR(Tabla13[[#This Row],[VENTA ÚLT 12 MESES EN S/.]]/Tabla13[[#This Row],[VENTA CAT ÚLT 12 MESES]],0)</f>
        <v>1.003975213530884E-2</v>
      </c>
      <c r="I89" s="12">
        <f>SUMIFS($H$10:H89,$D$10:D89,Tabla13[[#This Row],[CATEGORÍA]])</f>
        <v>0.95852773940257008</v>
      </c>
      <c r="J89" s="3" t="str">
        <f>IFERROR(VLOOKUP(Tabla13[[#This Row],[% ACUM]],$D$5:$E$7,2,1),"C")</f>
        <v>C</v>
      </c>
    </row>
    <row r="90" spans="2:10" x14ac:dyDescent="0.2">
      <c r="B90" s="2">
        <v>348130</v>
      </c>
      <c r="C90" s="2" t="s">
        <v>148</v>
      </c>
      <c r="D90" s="2" t="s">
        <v>15</v>
      </c>
      <c r="E90" s="3" t="s">
        <v>6</v>
      </c>
      <c r="F90" s="11">
        <v>16710</v>
      </c>
      <c r="G90" s="11">
        <f>SUMIFS(Tabla13[VENTA ÚLT 12 MESES EN S/.],Tabla13[CATEGORÍA],Tabla13[[#This Row],[CATEGORÍA]])</f>
        <v>2256231</v>
      </c>
      <c r="H90" s="12">
        <f>IFERROR(Tabla13[[#This Row],[VENTA ÚLT 12 MESES EN S/.]]/Tabla13[[#This Row],[VENTA CAT ÚLT 12 MESES]],0)</f>
        <v>7.4061565504595942E-3</v>
      </c>
      <c r="I90" s="12">
        <f>SUMIFS($H$10:H90,$D$10:D90,Tabla13[[#This Row],[CATEGORÍA]])</f>
        <v>0.9659338959530297</v>
      </c>
      <c r="J90" s="3" t="str">
        <f>IFERROR(VLOOKUP(Tabla13[[#This Row],[% ACUM]],$D$5:$E$7,2,1),"C")</f>
        <v>C</v>
      </c>
    </row>
    <row r="91" spans="2:10" x14ac:dyDescent="0.2">
      <c r="B91" s="2">
        <v>348140</v>
      </c>
      <c r="C91" s="2" t="s">
        <v>248</v>
      </c>
      <c r="D91" s="2" t="s">
        <v>15</v>
      </c>
      <c r="E91" s="3" t="s">
        <v>6</v>
      </c>
      <c r="F91" s="11">
        <v>15336</v>
      </c>
      <c r="G91" s="11">
        <f>SUMIFS(Tabla13[VENTA ÚLT 12 MESES EN S/.],Tabla13[CATEGORÍA],Tabla13[[#This Row],[CATEGORÍA]])</f>
        <v>2256231</v>
      </c>
      <c r="H91" s="12">
        <f>IFERROR(Tabla13[[#This Row],[VENTA ÚLT 12 MESES EN S/.]]/Tabla13[[#This Row],[VENTA CAT ÚLT 12 MESES]],0)</f>
        <v>6.7971763529532216E-3</v>
      </c>
      <c r="I91" s="12">
        <f>SUMIFS($H$10:H91,$D$10:D91,Tabla13[[#This Row],[CATEGORÍA]])</f>
        <v>0.97273107230598288</v>
      </c>
      <c r="J91" s="3" t="str">
        <f>IFERROR(VLOOKUP(Tabla13[[#This Row],[% ACUM]],$D$5:$E$7,2,1),"C")</f>
        <v>C</v>
      </c>
    </row>
    <row r="92" spans="2:10" x14ac:dyDescent="0.2">
      <c r="B92" s="2">
        <v>347700</v>
      </c>
      <c r="C92" s="2" t="s">
        <v>186</v>
      </c>
      <c r="D92" s="2" t="s">
        <v>15</v>
      </c>
      <c r="E92" s="3" t="s">
        <v>6</v>
      </c>
      <c r="F92" s="11">
        <v>12686</v>
      </c>
      <c r="G92" s="11">
        <f>SUMIFS(Tabla13[VENTA ÚLT 12 MESES EN S/.],Tabla13[CATEGORÍA],Tabla13[[#This Row],[CATEGORÍA]])</f>
        <v>2256231</v>
      </c>
      <c r="H92" s="12">
        <f>IFERROR(Tabla13[[#This Row],[VENTA ÚLT 12 MESES EN S/.]]/Tabla13[[#This Row],[VENTA CAT ÚLT 12 MESES]],0)</f>
        <v>5.622651226758253E-3</v>
      </c>
      <c r="I92" s="12">
        <f>SUMIFS($H$10:H92,$D$10:D92,Tabla13[[#This Row],[CATEGORÍA]])</f>
        <v>0.97835372353274108</v>
      </c>
      <c r="J92" s="3" t="str">
        <f>IFERROR(VLOOKUP(Tabla13[[#This Row],[% ACUM]],$D$5:$E$7,2,1),"C")</f>
        <v>C</v>
      </c>
    </row>
    <row r="93" spans="2:10" x14ac:dyDescent="0.2">
      <c r="B93" s="2">
        <v>348127</v>
      </c>
      <c r="C93" s="2" t="s">
        <v>333</v>
      </c>
      <c r="D93" s="2" t="s">
        <v>15</v>
      </c>
      <c r="E93" s="3" t="s">
        <v>6</v>
      </c>
      <c r="F93" s="11">
        <v>12115</v>
      </c>
      <c r="G93" s="11">
        <f>SUMIFS(Tabla13[VENTA ÚLT 12 MESES EN S/.],Tabla13[CATEGORÍA],Tabla13[[#This Row],[CATEGORÍA]])</f>
        <v>2256231</v>
      </c>
      <c r="H93" s="12">
        <f>IFERROR(Tabla13[[#This Row],[VENTA ÚLT 12 MESES EN S/.]]/Tabla13[[#This Row],[VENTA CAT ÚLT 12 MESES]],0)</f>
        <v>5.3695743033403938E-3</v>
      </c>
      <c r="I93" s="12">
        <f>SUMIFS($H$10:H93,$D$10:D93,Tabla13[[#This Row],[CATEGORÍA]])</f>
        <v>0.98372329783608148</v>
      </c>
      <c r="J93" s="3" t="str">
        <f>IFERROR(VLOOKUP(Tabla13[[#This Row],[% ACUM]],$D$5:$E$7,2,1),"C")</f>
        <v>C</v>
      </c>
    </row>
    <row r="94" spans="2:10" x14ac:dyDescent="0.2">
      <c r="B94" s="2">
        <v>347706</v>
      </c>
      <c r="C94" s="2" t="s">
        <v>139</v>
      </c>
      <c r="D94" s="2" t="s">
        <v>15</v>
      </c>
      <c r="E94" s="3" t="s">
        <v>6</v>
      </c>
      <c r="F94" s="11">
        <v>10558</v>
      </c>
      <c r="G94" s="11">
        <f>SUMIFS(Tabla13[VENTA ÚLT 12 MESES EN S/.],Tabla13[CATEGORÍA],Tabla13[[#This Row],[CATEGORÍA]])</f>
        <v>2256231</v>
      </c>
      <c r="H94" s="12">
        <f>IFERROR(Tabla13[[#This Row],[VENTA ÚLT 12 MESES EN S/.]]/Tabla13[[#This Row],[VENTA CAT ÚLT 12 MESES]],0)</f>
        <v>4.6794853895722553E-3</v>
      </c>
      <c r="I94" s="12">
        <f>SUMIFS($H$10:H94,$D$10:D94,Tabla13[[#This Row],[CATEGORÍA]])</f>
        <v>0.98840278322565378</v>
      </c>
      <c r="J94" s="3" t="str">
        <f>IFERROR(VLOOKUP(Tabla13[[#This Row],[% ACUM]],$D$5:$E$7,2,1),"C")</f>
        <v>C</v>
      </c>
    </row>
    <row r="95" spans="2:10" x14ac:dyDescent="0.2">
      <c r="B95" s="2">
        <v>348568</v>
      </c>
      <c r="C95" s="2" t="s">
        <v>186</v>
      </c>
      <c r="D95" s="2" t="s">
        <v>15</v>
      </c>
      <c r="E95" s="3" t="s">
        <v>6</v>
      </c>
      <c r="F95" s="11">
        <v>10106</v>
      </c>
      <c r="G95" s="11">
        <f>SUMIFS(Tabla13[VENTA ÚLT 12 MESES EN S/.],Tabla13[CATEGORÍA],Tabla13[[#This Row],[CATEGORÍA]])</f>
        <v>2256231</v>
      </c>
      <c r="H95" s="12">
        <f>IFERROR(Tabla13[[#This Row],[VENTA ÚLT 12 MESES EN S/.]]/Tabla13[[#This Row],[VENTA CAT ÚLT 12 MESES]],0)</f>
        <v>4.4791512925759815E-3</v>
      </c>
      <c r="I95" s="12">
        <f>SUMIFS($H$10:H95,$D$10:D95,Tabla13[[#This Row],[CATEGORÍA]])</f>
        <v>0.99288193451822981</v>
      </c>
      <c r="J95" s="3" t="str">
        <f>IFERROR(VLOOKUP(Tabla13[[#This Row],[% ACUM]],$D$5:$E$7,2,1),"C")</f>
        <v>C</v>
      </c>
    </row>
    <row r="96" spans="2:10" x14ac:dyDescent="0.2">
      <c r="B96" s="2">
        <v>347711</v>
      </c>
      <c r="C96" s="2" t="s">
        <v>454</v>
      </c>
      <c r="D96" s="2" t="s">
        <v>15</v>
      </c>
      <c r="E96" s="3" t="s">
        <v>6</v>
      </c>
      <c r="F96" s="11">
        <v>8869</v>
      </c>
      <c r="G96" s="11">
        <f>SUMIFS(Tabla13[VENTA ÚLT 12 MESES EN S/.],Tabla13[CATEGORÍA],Tabla13[[#This Row],[CATEGORÍA]])</f>
        <v>2256231</v>
      </c>
      <c r="H96" s="12">
        <f>IFERROR(Tabla13[[#This Row],[VENTA ÚLT 12 MESES EN S/.]]/Tabla13[[#This Row],[VENTA CAT ÚLT 12 MESES]],0)</f>
        <v>3.9308918280087455E-3</v>
      </c>
      <c r="I96" s="12">
        <f>SUMIFS($H$10:H96,$D$10:D96,Tabla13[[#This Row],[CATEGORÍA]])</f>
        <v>0.99681282634623858</v>
      </c>
      <c r="J96" s="3" t="str">
        <f>IFERROR(VLOOKUP(Tabla13[[#This Row],[% ACUM]],$D$5:$E$7,2,1),"C")</f>
        <v>C</v>
      </c>
    </row>
    <row r="97" spans="2:10" x14ac:dyDescent="0.2">
      <c r="B97" s="2">
        <v>348099</v>
      </c>
      <c r="C97" s="2" t="s">
        <v>533</v>
      </c>
      <c r="D97" s="2" t="s">
        <v>15</v>
      </c>
      <c r="E97" s="3" t="s">
        <v>6</v>
      </c>
      <c r="F97" s="11">
        <v>4263</v>
      </c>
      <c r="G97" s="11">
        <f>SUMIFS(Tabla13[VENTA ÚLT 12 MESES EN S/.],Tabla13[CATEGORÍA],Tabla13[[#This Row],[CATEGORÍA]])</f>
        <v>2256231</v>
      </c>
      <c r="H97" s="12">
        <f>IFERROR(Tabla13[[#This Row],[VENTA ÚLT 12 MESES EN S/.]]/Tabla13[[#This Row],[VENTA CAT ÚLT 12 MESES]],0)</f>
        <v>1.8894341935732644E-3</v>
      </c>
      <c r="I97" s="12">
        <f>SUMIFS($H$10:H97,$D$10:D97,Tabla13[[#This Row],[CATEGORÍA]])</f>
        <v>0.99870226053981181</v>
      </c>
      <c r="J97" s="3" t="str">
        <f>IFERROR(VLOOKUP(Tabla13[[#This Row],[% ACUM]],$D$5:$E$7,2,1),"C")</f>
        <v>C</v>
      </c>
    </row>
    <row r="98" spans="2:10" x14ac:dyDescent="0.2">
      <c r="B98" s="2">
        <v>348107</v>
      </c>
      <c r="C98" s="2" t="s">
        <v>14</v>
      </c>
      <c r="D98" s="2" t="s">
        <v>15</v>
      </c>
      <c r="E98" s="3" t="s">
        <v>6</v>
      </c>
      <c r="F98" s="11">
        <v>1889</v>
      </c>
      <c r="G98" s="11">
        <f>SUMIFS(Tabla13[VENTA ÚLT 12 MESES EN S/.],Tabla13[CATEGORÍA],Tabla13[[#This Row],[CATEGORÍA]])</f>
        <v>2256231</v>
      </c>
      <c r="H98" s="12">
        <f>IFERROR(Tabla13[[#This Row],[VENTA ÚLT 12 MESES EN S/.]]/Tabla13[[#This Row],[VENTA CAT ÚLT 12 MESES]],0)</f>
        <v>8.3723696731407378E-4</v>
      </c>
      <c r="I98" s="12">
        <f>SUMIFS($H$10:H98,$D$10:D98,Tabla13[[#This Row],[CATEGORÍA]])</f>
        <v>0.9995394975071259</v>
      </c>
      <c r="J98" s="3" t="str">
        <f>IFERROR(VLOOKUP(Tabla13[[#This Row],[% ACUM]],$D$5:$E$7,2,1),"C")</f>
        <v>C</v>
      </c>
    </row>
    <row r="99" spans="2:10" x14ac:dyDescent="0.2">
      <c r="B99" s="2">
        <v>364337</v>
      </c>
      <c r="C99" s="2" t="s">
        <v>561</v>
      </c>
      <c r="D99" s="2" t="s">
        <v>15</v>
      </c>
      <c r="E99" s="3" t="s">
        <v>6</v>
      </c>
      <c r="F99" s="11">
        <v>1039</v>
      </c>
      <c r="G99" s="11">
        <f>SUMIFS(Tabla13[VENTA ÚLT 12 MESES EN S/.],Tabla13[CATEGORÍA],Tabla13[[#This Row],[CATEGORÍA]])</f>
        <v>2256231</v>
      </c>
      <c r="H99" s="12">
        <f>IFERROR(Tabla13[[#This Row],[VENTA ÚLT 12 MESES EN S/.]]/Tabla13[[#This Row],[VENTA CAT ÚLT 12 MESES]],0)</f>
        <v>4.6050249287417821E-4</v>
      </c>
      <c r="I99" s="12">
        <f>SUMIFS($H$10:H99,$D$10:D99,Tabla13[[#This Row],[CATEGORÍA]])</f>
        <v>1</v>
      </c>
      <c r="J99" s="3" t="str">
        <f>IFERROR(VLOOKUP(Tabla13[[#This Row],[% ACUM]],$D$5:$E$7,2,1),"C")</f>
        <v>C</v>
      </c>
    </row>
    <row r="100" spans="2:10" x14ac:dyDescent="0.2">
      <c r="B100" s="2">
        <v>348376</v>
      </c>
      <c r="C100" s="2" t="s">
        <v>266</v>
      </c>
      <c r="D100" s="2" t="s">
        <v>5</v>
      </c>
      <c r="E100" s="3" t="s">
        <v>6</v>
      </c>
      <c r="F100" s="11">
        <v>89825</v>
      </c>
      <c r="G100" s="11">
        <f>SUMIFS(Tabla13[VENTA ÚLT 12 MESES EN S/.],Tabla13[CATEGORÍA],Tabla13[[#This Row],[CATEGORÍA]])</f>
        <v>11268517</v>
      </c>
      <c r="H100" s="12">
        <f>IFERROR(Tabla13[[#This Row],[VENTA ÚLT 12 MESES EN S/.]]/Tabla13[[#This Row],[VENTA CAT ÚLT 12 MESES]],0)</f>
        <v>7.9713239994224621E-3</v>
      </c>
      <c r="I100" s="12">
        <f>SUMIFS($H$10:H100,$D$10:D100,Tabla13[[#This Row],[CATEGORÍA]])</f>
        <v>7.9713239994224621E-3</v>
      </c>
      <c r="J100" s="3" t="str">
        <f>IFERROR(VLOOKUP(Tabla13[[#This Row],[% ACUM]],$D$5:$E$7,2,1),"C")</f>
        <v>A</v>
      </c>
    </row>
    <row r="101" spans="2:10" x14ac:dyDescent="0.2">
      <c r="B101" s="2">
        <v>348379</v>
      </c>
      <c r="C101" s="2" t="s">
        <v>309</v>
      </c>
      <c r="D101" s="2" t="s">
        <v>5</v>
      </c>
      <c r="E101" s="3" t="s">
        <v>6</v>
      </c>
      <c r="F101" s="11">
        <v>89438</v>
      </c>
      <c r="G101" s="11">
        <f>SUMIFS(Tabla13[VENTA ÚLT 12 MESES EN S/.],Tabla13[CATEGORÍA],Tabla13[[#This Row],[CATEGORÍA]])</f>
        <v>11268517</v>
      </c>
      <c r="H101" s="12">
        <f>IFERROR(Tabla13[[#This Row],[VENTA ÚLT 12 MESES EN S/.]]/Tabla13[[#This Row],[VENTA CAT ÚLT 12 MESES]],0)</f>
        <v>7.9369805272512788E-3</v>
      </c>
      <c r="I101" s="12">
        <f>SUMIFS($H$10:H101,$D$10:D101,Tabla13[[#This Row],[CATEGORÍA]])</f>
        <v>1.5908304526673741E-2</v>
      </c>
      <c r="J101" s="3" t="str">
        <f>IFERROR(VLOOKUP(Tabla13[[#This Row],[% ACUM]],$D$5:$E$7,2,1),"C")</f>
        <v>A</v>
      </c>
    </row>
    <row r="102" spans="2:10" x14ac:dyDescent="0.2">
      <c r="B102" s="2">
        <v>367863</v>
      </c>
      <c r="C102" s="2" t="s">
        <v>792</v>
      </c>
      <c r="D102" s="2" t="s">
        <v>5</v>
      </c>
      <c r="E102" s="3" t="s">
        <v>6</v>
      </c>
      <c r="F102" s="11">
        <v>89219</v>
      </c>
      <c r="G102" s="11">
        <f>SUMIFS(Tabla13[VENTA ÚLT 12 MESES EN S/.],Tabla13[CATEGORÍA],Tabla13[[#This Row],[CATEGORÍA]])</f>
        <v>11268517</v>
      </c>
      <c r="H102" s="12">
        <f>IFERROR(Tabla13[[#This Row],[VENTA ÚLT 12 MESES EN S/.]]/Tabla13[[#This Row],[VENTA CAT ÚLT 12 MESES]],0)</f>
        <v>7.9175458492009194E-3</v>
      </c>
      <c r="I102" s="12">
        <f>SUMIFS($H$10:H102,$D$10:D102,Tabla13[[#This Row],[CATEGORÍA]])</f>
        <v>2.382585037587466E-2</v>
      </c>
      <c r="J102" s="3" t="str">
        <f>IFERROR(VLOOKUP(Tabla13[[#This Row],[% ACUM]],$D$5:$E$7,2,1),"C")</f>
        <v>A</v>
      </c>
    </row>
    <row r="103" spans="2:10" x14ac:dyDescent="0.2">
      <c r="B103" s="2">
        <v>367978</v>
      </c>
      <c r="C103" s="2" t="s">
        <v>669</v>
      </c>
      <c r="D103" s="2" t="s">
        <v>5</v>
      </c>
      <c r="E103" s="3" t="s">
        <v>6</v>
      </c>
      <c r="F103" s="11">
        <v>89161</v>
      </c>
      <c r="G103" s="11">
        <f>SUMIFS(Tabla13[VENTA ÚLT 12 MESES EN S/.],Tabla13[CATEGORÍA],Tabla13[[#This Row],[CATEGORÍA]])</f>
        <v>11268517</v>
      </c>
      <c r="H103" s="12">
        <f>IFERROR(Tabla13[[#This Row],[VENTA ÚLT 12 MESES EN S/.]]/Tabla13[[#This Row],[VENTA CAT ÚLT 12 MESES]],0)</f>
        <v>7.9123987655163493E-3</v>
      </c>
      <c r="I103" s="12">
        <f>SUMIFS($H$10:H103,$D$10:D103,Tabla13[[#This Row],[CATEGORÍA]])</f>
        <v>3.1738249141391006E-2</v>
      </c>
      <c r="J103" s="3" t="str">
        <f>IFERROR(VLOOKUP(Tabla13[[#This Row],[% ACUM]],$D$5:$E$7,2,1),"C")</f>
        <v>A</v>
      </c>
    </row>
    <row r="104" spans="2:10" x14ac:dyDescent="0.2">
      <c r="B104" s="2">
        <v>362727</v>
      </c>
      <c r="C104" s="2" t="s">
        <v>400</v>
      </c>
      <c r="D104" s="2" t="s">
        <v>5</v>
      </c>
      <c r="E104" s="3" t="s">
        <v>6</v>
      </c>
      <c r="F104" s="11">
        <v>88807</v>
      </c>
      <c r="G104" s="11">
        <f>SUMIFS(Tabla13[VENTA ÚLT 12 MESES EN S/.],Tabla13[CATEGORÍA],Tabla13[[#This Row],[CATEGORÍA]])</f>
        <v>11268517</v>
      </c>
      <c r="H104" s="12">
        <f>IFERROR(Tabla13[[#This Row],[VENTA ÚLT 12 MESES EN S/.]]/Tabla13[[#This Row],[VENTA CAT ÚLT 12 MESES]],0)</f>
        <v>7.8809838064760433E-3</v>
      </c>
      <c r="I104" s="12">
        <f>SUMIFS($H$10:H104,$D$10:D104,Tabla13[[#This Row],[CATEGORÍA]])</f>
        <v>3.9619232947867053E-2</v>
      </c>
      <c r="J104" s="3" t="str">
        <f>IFERROR(VLOOKUP(Tabla13[[#This Row],[% ACUM]],$D$5:$E$7,2,1),"C")</f>
        <v>A</v>
      </c>
    </row>
    <row r="105" spans="2:10" x14ac:dyDescent="0.2">
      <c r="B105" s="2">
        <v>348760</v>
      </c>
      <c r="C105" s="2" t="s">
        <v>435</v>
      </c>
      <c r="D105" s="2" t="s">
        <v>5</v>
      </c>
      <c r="E105" s="3" t="s">
        <v>6</v>
      </c>
      <c r="F105" s="11">
        <v>87815</v>
      </c>
      <c r="G105" s="11">
        <f>SUMIFS(Tabla13[VENTA ÚLT 12 MESES EN S/.],Tabla13[CATEGORÍA],Tabla13[[#This Row],[CATEGORÍA]])</f>
        <v>11268517</v>
      </c>
      <c r="H105" s="12">
        <f>IFERROR(Tabla13[[#This Row],[VENTA ÚLT 12 MESES EN S/.]]/Tabla13[[#This Row],[VENTA CAT ÚLT 12 MESES]],0)</f>
        <v>7.7929509269054663E-3</v>
      </c>
      <c r="I105" s="12">
        <f>SUMIFS($H$10:H105,$D$10:D105,Tabla13[[#This Row],[CATEGORÍA]])</f>
        <v>4.7412183874772522E-2</v>
      </c>
      <c r="J105" s="3" t="str">
        <f>IFERROR(VLOOKUP(Tabla13[[#This Row],[% ACUM]],$D$5:$E$7,2,1),"C")</f>
        <v>A</v>
      </c>
    </row>
    <row r="106" spans="2:10" x14ac:dyDescent="0.2">
      <c r="B106" s="2">
        <v>348808</v>
      </c>
      <c r="C106" s="2" t="s">
        <v>50</v>
      </c>
      <c r="D106" s="2" t="s">
        <v>5</v>
      </c>
      <c r="E106" s="3" t="s">
        <v>6</v>
      </c>
      <c r="F106" s="11">
        <v>87754</v>
      </c>
      <c r="G106" s="11">
        <f>SUMIFS(Tabla13[VENTA ÚLT 12 MESES EN S/.],Tabla13[CATEGORÍA],Tabla13[[#This Row],[CATEGORÍA]])</f>
        <v>11268517</v>
      </c>
      <c r="H106" s="12">
        <f>IFERROR(Tabla13[[#This Row],[VENTA ÚLT 12 MESES EN S/.]]/Tabla13[[#This Row],[VENTA CAT ÚLT 12 MESES]],0)</f>
        <v>7.7875376147544528E-3</v>
      </c>
      <c r="I106" s="12">
        <f>SUMIFS($H$10:H106,$D$10:D106,Tabla13[[#This Row],[CATEGORÍA]])</f>
        <v>5.5199721489526975E-2</v>
      </c>
      <c r="J106" s="3" t="str">
        <f>IFERROR(VLOOKUP(Tabla13[[#This Row],[% ACUM]],$D$5:$E$7,2,1),"C")</f>
        <v>A</v>
      </c>
    </row>
    <row r="107" spans="2:10" x14ac:dyDescent="0.2">
      <c r="B107" s="2">
        <v>348432</v>
      </c>
      <c r="C107" s="2" t="s">
        <v>274</v>
      </c>
      <c r="D107" s="2" t="s">
        <v>5</v>
      </c>
      <c r="E107" s="3" t="s">
        <v>6</v>
      </c>
      <c r="F107" s="11">
        <v>87744</v>
      </c>
      <c r="G107" s="11">
        <f>SUMIFS(Tabla13[VENTA ÚLT 12 MESES EN S/.],Tabla13[CATEGORÍA],Tabla13[[#This Row],[CATEGORÍA]])</f>
        <v>11268517</v>
      </c>
      <c r="H107" s="12">
        <f>IFERROR(Tabla13[[#This Row],[VENTA ÚLT 12 MESES EN S/.]]/Tabla13[[#This Row],[VENTA CAT ÚLT 12 MESES]],0)</f>
        <v>7.7866501865329748E-3</v>
      </c>
      <c r="I107" s="12">
        <f>SUMIFS($H$10:H107,$D$10:D107,Tabla13[[#This Row],[CATEGORÍA]])</f>
        <v>6.2986371676059943E-2</v>
      </c>
      <c r="J107" s="3" t="str">
        <f>IFERROR(VLOOKUP(Tabla13[[#This Row],[% ACUM]],$D$5:$E$7,2,1),"C")</f>
        <v>A</v>
      </c>
    </row>
    <row r="108" spans="2:10" x14ac:dyDescent="0.2">
      <c r="B108" s="2">
        <v>348429</v>
      </c>
      <c r="C108" s="2" t="s">
        <v>96</v>
      </c>
      <c r="D108" s="2" t="s">
        <v>5</v>
      </c>
      <c r="E108" s="3" t="s">
        <v>6</v>
      </c>
      <c r="F108" s="11">
        <v>87347</v>
      </c>
      <c r="G108" s="11">
        <f>SUMIFS(Tabla13[VENTA ÚLT 12 MESES EN S/.],Tabla13[CATEGORÍA],Tabla13[[#This Row],[CATEGORÍA]])</f>
        <v>11268517</v>
      </c>
      <c r="H108" s="12">
        <f>IFERROR(Tabla13[[#This Row],[VENTA ÚLT 12 MESES EN S/.]]/Tabla13[[#This Row],[VENTA CAT ÚLT 12 MESES]],0)</f>
        <v>7.7514192861403144E-3</v>
      </c>
      <c r="I108" s="12">
        <f>SUMIFS($H$10:H108,$D$10:D108,Tabla13[[#This Row],[CATEGORÍA]])</f>
        <v>7.0737790962200259E-2</v>
      </c>
      <c r="J108" s="3" t="str">
        <f>IFERROR(VLOOKUP(Tabla13[[#This Row],[% ACUM]],$D$5:$E$7,2,1),"C")</f>
        <v>A</v>
      </c>
    </row>
    <row r="109" spans="2:10" x14ac:dyDescent="0.2">
      <c r="B109" s="2">
        <v>362725</v>
      </c>
      <c r="C109" s="2" t="s">
        <v>538</v>
      </c>
      <c r="D109" s="2" t="s">
        <v>5</v>
      </c>
      <c r="E109" s="3" t="s">
        <v>6</v>
      </c>
      <c r="F109" s="11">
        <v>86462</v>
      </c>
      <c r="G109" s="11">
        <f>SUMIFS(Tabla13[VENTA ÚLT 12 MESES EN S/.],Tabla13[CATEGORÍA],Tabla13[[#This Row],[CATEGORÍA]])</f>
        <v>11268517</v>
      </c>
      <c r="H109" s="12">
        <f>IFERROR(Tabla13[[#This Row],[VENTA ÚLT 12 MESES EN S/.]]/Tabla13[[#This Row],[VENTA CAT ÚLT 12 MESES]],0)</f>
        <v>7.6728818885395478E-3</v>
      </c>
      <c r="I109" s="12">
        <f>SUMIFS($H$10:H109,$D$10:D109,Tabla13[[#This Row],[CATEGORÍA]])</f>
        <v>7.8410672850739813E-2</v>
      </c>
      <c r="J109" s="3" t="str">
        <f>IFERROR(VLOOKUP(Tabla13[[#This Row],[% ACUM]],$D$5:$E$7,2,1),"C")</f>
        <v>A</v>
      </c>
    </row>
    <row r="110" spans="2:10" x14ac:dyDescent="0.2">
      <c r="B110" s="2">
        <v>348807</v>
      </c>
      <c r="C110" s="2" t="s">
        <v>41</v>
      </c>
      <c r="D110" s="2" t="s">
        <v>5</v>
      </c>
      <c r="E110" s="3" t="s">
        <v>6</v>
      </c>
      <c r="F110" s="11">
        <v>85860</v>
      </c>
      <c r="G110" s="11">
        <f>SUMIFS(Tabla13[VENTA ÚLT 12 MESES EN S/.],Tabla13[CATEGORÍA],Tabla13[[#This Row],[CATEGORÍA]])</f>
        <v>11268517</v>
      </c>
      <c r="H110" s="12">
        <f>IFERROR(Tabla13[[#This Row],[VENTA ÚLT 12 MESES EN S/.]]/Tabla13[[#This Row],[VENTA CAT ÚLT 12 MESES]],0)</f>
        <v>7.6194587096065965E-3</v>
      </c>
      <c r="I110" s="12">
        <f>SUMIFS($H$10:H110,$D$10:D110,Tabla13[[#This Row],[CATEGORÍA]])</f>
        <v>8.6030131560346404E-2</v>
      </c>
      <c r="J110" s="3" t="str">
        <f>IFERROR(VLOOKUP(Tabla13[[#This Row],[% ACUM]],$D$5:$E$7,2,1),"C")</f>
        <v>A</v>
      </c>
    </row>
    <row r="111" spans="2:10" x14ac:dyDescent="0.2">
      <c r="B111" s="2">
        <v>348419</v>
      </c>
      <c r="C111" s="2" t="s">
        <v>344</v>
      </c>
      <c r="D111" s="2" t="s">
        <v>5</v>
      </c>
      <c r="E111" s="3" t="s">
        <v>6</v>
      </c>
      <c r="F111" s="11">
        <v>85737</v>
      </c>
      <c r="G111" s="11">
        <f>SUMIFS(Tabla13[VENTA ÚLT 12 MESES EN S/.],Tabla13[CATEGORÍA],Tabla13[[#This Row],[CATEGORÍA]])</f>
        <v>11268517</v>
      </c>
      <c r="H111" s="12">
        <f>IFERROR(Tabla13[[#This Row],[VENTA ÚLT 12 MESES EN S/.]]/Tabla13[[#This Row],[VENTA CAT ÚLT 12 MESES]],0)</f>
        <v>7.6085433424824224E-3</v>
      </c>
      <c r="I111" s="12">
        <f>SUMIFS($H$10:H111,$D$10:D111,Tabla13[[#This Row],[CATEGORÍA]])</f>
        <v>9.3638674902828831E-2</v>
      </c>
      <c r="J111" s="3" t="str">
        <f>IFERROR(VLOOKUP(Tabla13[[#This Row],[% ACUM]],$D$5:$E$7,2,1),"C")</f>
        <v>A</v>
      </c>
    </row>
    <row r="112" spans="2:10" x14ac:dyDescent="0.2">
      <c r="B112" s="2">
        <v>353716</v>
      </c>
      <c r="C112" s="2" t="s">
        <v>225</v>
      </c>
      <c r="D112" s="2" t="s">
        <v>5</v>
      </c>
      <c r="E112" s="3" t="s">
        <v>6</v>
      </c>
      <c r="F112" s="11">
        <v>85497</v>
      </c>
      <c r="G112" s="11">
        <f>SUMIFS(Tabla13[VENTA ÚLT 12 MESES EN S/.],Tabla13[CATEGORÍA],Tabla13[[#This Row],[CATEGORÍA]])</f>
        <v>11268517</v>
      </c>
      <c r="H112" s="12">
        <f>IFERROR(Tabla13[[#This Row],[VENTA ÚLT 12 MESES EN S/.]]/Tabla13[[#This Row],[VENTA CAT ÚLT 12 MESES]],0)</f>
        <v>7.5872450651669606E-3</v>
      </c>
      <c r="I112" s="12">
        <f>SUMIFS($H$10:H112,$D$10:D112,Tabla13[[#This Row],[CATEGORÍA]])</f>
        <v>0.10122591996799579</v>
      </c>
      <c r="J112" s="3" t="str">
        <f>IFERROR(VLOOKUP(Tabla13[[#This Row],[% ACUM]],$D$5:$E$7,2,1),"C")</f>
        <v>A</v>
      </c>
    </row>
    <row r="113" spans="2:10" x14ac:dyDescent="0.2">
      <c r="B113" s="2">
        <v>348383</v>
      </c>
      <c r="C113" s="2" t="s">
        <v>723</v>
      </c>
      <c r="D113" s="2" t="s">
        <v>5</v>
      </c>
      <c r="E113" s="3" t="s">
        <v>6</v>
      </c>
      <c r="F113" s="11">
        <v>85090</v>
      </c>
      <c r="G113" s="11">
        <f>SUMIFS(Tabla13[VENTA ÚLT 12 MESES EN S/.],Tabla13[CATEGORÍA],Tabla13[[#This Row],[CATEGORÍA]])</f>
        <v>11268517</v>
      </c>
      <c r="H113" s="12">
        <f>IFERROR(Tabla13[[#This Row],[VENTA ÚLT 12 MESES EN S/.]]/Tabla13[[#This Row],[VENTA CAT ÚLT 12 MESES]],0)</f>
        <v>7.5511267365528222E-3</v>
      </c>
      <c r="I113" s="12">
        <f>SUMIFS($H$10:H113,$D$10:D113,Tabla13[[#This Row],[CATEGORÍA]])</f>
        <v>0.10877704670454862</v>
      </c>
      <c r="J113" s="3" t="str">
        <f>IFERROR(VLOOKUP(Tabla13[[#This Row],[% ACUM]],$D$5:$E$7,2,1),"C")</f>
        <v>A</v>
      </c>
    </row>
    <row r="114" spans="2:10" x14ac:dyDescent="0.2">
      <c r="B114" s="2">
        <v>367836</v>
      </c>
      <c r="C114" s="2" t="s">
        <v>672</v>
      </c>
      <c r="D114" s="2" t="s">
        <v>5</v>
      </c>
      <c r="E114" s="3" t="s">
        <v>6</v>
      </c>
      <c r="F114" s="11">
        <v>84900</v>
      </c>
      <c r="G114" s="11">
        <f>SUMIFS(Tabla13[VENTA ÚLT 12 MESES EN S/.],Tabla13[CATEGORÍA],Tabla13[[#This Row],[CATEGORÍA]])</f>
        <v>11268517</v>
      </c>
      <c r="H114" s="12">
        <f>IFERROR(Tabla13[[#This Row],[VENTA ÚLT 12 MESES EN S/.]]/Tabla13[[#This Row],[VENTA CAT ÚLT 12 MESES]],0)</f>
        <v>7.5342656003447479E-3</v>
      </c>
      <c r="I114" s="12">
        <f>SUMIFS($H$10:H114,$D$10:D114,Tabla13[[#This Row],[CATEGORÍA]])</f>
        <v>0.11631131230489336</v>
      </c>
      <c r="J114" s="3" t="str">
        <f>IFERROR(VLOOKUP(Tabla13[[#This Row],[% ACUM]],$D$5:$E$7,2,1),"C")</f>
        <v>A</v>
      </c>
    </row>
    <row r="115" spans="2:10" x14ac:dyDescent="0.2">
      <c r="B115" s="2">
        <v>348789</v>
      </c>
      <c r="C115" s="2" t="s">
        <v>369</v>
      </c>
      <c r="D115" s="2" t="s">
        <v>5</v>
      </c>
      <c r="E115" s="3" t="s">
        <v>6</v>
      </c>
      <c r="F115" s="11">
        <v>84372</v>
      </c>
      <c r="G115" s="11">
        <f>SUMIFS(Tabla13[VENTA ÚLT 12 MESES EN S/.],Tabla13[CATEGORÍA],Tabla13[[#This Row],[CATEGORÍA]])</f>
        <v>11268517</v>
      </c>
      <c r="H115" s="12">
        <f>IFERROR(Tabla13[[#This Row],[VENTA ÚLT 12 MESES EN S/.]]/Tabla13[[#This Row],[VENTA CAT ÚLT 12 MESES]],0)</f>
        <v>7.4874093902507315E-3</v>
      </c>
      <c r="I115" s="12">
        <f>SUMIFS($H$10:H115,$D$10:D115,Tabla13[[#This Row],[CATEGORÍA]])</f>
        <v>0.1237987216951441</v>
      </c>
      <c r="J115" s="3" t="str">
        <f>IFERROR(VLOOKUP(Tabla13[[#This Row],[% ACUM]],$D$5:$E$7,2,1),"C")</f>
        <v>A</v>
      </c>
    </row>
    <row r="116" spans="2:10" x14ac:dyDescent="0.2">
      <c r="B116" s="2">
        <v>369672</v>
      </c>
      <c r="C116" s="2" t="s">
        <v>678</v>
      </c>
      <c r="D116" s="2" t="s">
        <v>5</v>
      </c>
      <c r="E116" s="3" t="s">
        <v>6</v>
      </c>
      <c r="F116" s="11">
        <v>83892</v>
      </c>
      <c r="G116" s="11">
        <f>SUMIFS(Tabla13[VENTA ÚLT 12 MESES EN S/.],Tabla13[CATEGORÍA],Tabla13[[#This Row],[CATEGORÍA]])</f>
        <v>11268517</v>
      </c>
      <c r="H116" s="12">
        <f>IFERROR(Tabla13[[#This Row],[VENTA ÚLT 12 MESES EN S/.]]/Tabla13[[#This Row],[VENTA CAT ÚLT 12 MESES]],0)</f>
        <v>7.4448128356198072E-3</v>
      </c>
      <c r="I116" s="12">
        <f>SUMIFS($H$10:H116,$D$10:D116,Tabla13[[#This Row],[CATEGORÍA]])</f>
        <v>0.1312435345307639</v>
      </c>
      <c r="J116" s="3" t="str">
        <f>IFERROR(VLOOKUP(Tabla13[[#This Row],[% ACUM]],$D$5:$E$7,2,1),"C")</f>
        <v>A</v>
      </c>
    </row>
    <row r="117" spans="2:10" x14ac:dyDescent="0.2">
      <c r="B117" s="2">
        <v>366816</v>
      </c>
      <c r="C117" s="2" t="s">
        <v>793</v>
      </c>
      <c r="D117" s="2" t="s">
        <v>5</v>
      </c>
      <c r="E117" s="3" t="s">
        <v>6</v>
      </c>
      <c r="F117" s="11">
        <v>83778</v>
      </c>
      <c r="G117" s="11">
        <f>SUMIFS(Tabla13[VENTA ÚLT 12 MESES EN S/.],Tabla13[CATEGORÍA],Tabla13[[#This Row],[CATEGORÍA]])</f>
        <v>11268517</v>
      </c>
      <c r="H117" s="12">
        <f>IFERROR(Tabla13[[#This Row],[VENTA ÚLT 12 MESES EN S/.]]/Tabla13[[#This Row],[VENTA CAT ÚLT 12 MESES]],0)</f>
        <v>7.4346961538949621E-3</v>
      </c>
      <c r="I117" s="12">
        <f>SUMIFS($H$10:H117,$D$10:D117,Tabla13[[#This Row],[CATEGORÍA]])</f>
        <v>0.13867823068465887</v>
      </c>
      <c r="J117" s="3" t="str">
        <f>IFERROR(VLOOKUP(Tabla13[[#This Row],[% ACUM]],$D$5:$E$7,2,1),"C")</f>
        <v>A</v>
      </c>
    </row>
    <row r="118" spans="2:10" x14ac:dyDescent="0.2">
      <c r="B118" s="2">
        <v>348818</v>
      </c>
      <c r="C118" s="2" t="s">
        <v>203</v>
      </c>
      <c r="D118" s="2" t="s">
        <v>5</v>
      </c>
      <c r="E118" s="3" t="s">
        <v>6</v>
      </c>
      <c r="F118" s="11">
        <v>83535</v>
      </c>
      <c r="G118" s="11">
        <f>SUMIFS(Tabla13[VENTA ÚLT 12 MESES EN S/.],Tabla13[CATEGORÍA],Tabla13[[#This Row],[CATEGORÍA]])</f>
        <v>11268517</v>
      </c>
      <c r="H118" s="12">
        <f>IFERROR(Tabla13[[#This Row],[VENTA ÚLT 12 MESES EN S/.]]/Tabla13[[#This Row],[VENTA CAT ÚLT 12 MESES]],0)</f>
        <v>7.413131648113057E-3</v>
      </c>
      <c r="I118" s="12">
        <f>SUMIFS($H$10:H118,$D$10:D118,Tabla13[[#This Row],[CATEGORÍA]])</f>
        <v>0.14609136233277192</v>
      </c>
      <c r="J118" s="3" t="str">
        <f>IFERROR(VLOOKUP(Tabla13[[#This Row],[% ACUM]],$D$5:$E$7,2,1),"C")</f>
        <v>A</v>
      </c>
    </row>
    <row r="119" spans="2:10" x14ac:dyDescent="0.2">
      <c r="B119" s="2">
        <v>348831</v>
      </c>
      <c r="C119" s="2" t="s">
        <v>51</v>
      </c>
      <c r="D119" s="2" t="s">
        <v>5</v>
      </c>
      <c r="E119" s="3" t="s">
        <v>6</v>
      </c>
      <c r="F119" s="11">
        <v>83020</v>
      </c>
      <c r="G119" s="11">
        <f>SUMIFS(Tabla13[VENTA ÚLT 12 MESES EN S/.],Tabla13[CATEGORÍA],Tabla13[[#This Row],[CATEGORÍA]])</f>
        <v>11268517</v>
      </c>
      <c r="H119" s="12">
        <f>IFERROR(Tabla13[[#This Row],[VENTA ÚLT 12 MESES EN S/.]]/Tabla13[[#This Row],[VENTA CAT ÚLT 12 MESES]],0)</f>
        <v>7.367429094706961E-3</v>
      </c>
      <c r="I119" s="12">
        <f>SUMIFS($H$10:H119,$D$10:D119,Tabla13[[#This Row],[CATEGORÍA]])</f>
        <v>0.1534587914274789</v>
      </c>
      <c r="J119" s="3" t="str">
        <f>IFERROR(VLOOKUP(Tabla13[[#This Row],[% ACUM]],$D$5:$E$7,2,1),"C")</f>
        <v>A</v>
      </c>
    </row>
    <row r="120" spans="2:10" x14ac:dyDescent="0.2">
      <c r="B120" s="2">
        <v>348866</v>
      </c>
      <c r="C120" s="2" t="s">
        <v>81</v>
      </c>
      <c r="D120" s="2" t="s">
        <v>5</v>
      </c>
      <c r="E120" s="3" t="s">
        <v>6</v>
      </c>
      <c r="F120" s="11">
        <v>82789</v>
      </c>
      <c r="G120" s="11">
        <f>SUMIFS(Tabla13[VENTA ÚLT 12 MESES EN S/.],Tabla13[CATEGORÍA],Tabla13[[#This Row],[CATEGORÍA]])</f>
        <v>11268517</v>
      </c>
      <c r="H120" s="12">
        <f>IFERROR(Tabla13[[#This Row],[VENTA ÚLT 12 MESES EN S/.]]/Tabla13[[#This Row],[VENTA CAT ÚLT 12 MESES]],0)</f>
        <v>7.3469295027908284E-3</v>
      </c>
      <c r="I120" s="12">
        <f>SUMIFS($H$10:H120,$D$10:D120,Tabla13[[#This Row],[CATEGORÍA]])</f>
        <v>0.16080572093026974</v>
      </c>
      <c r="J120" s="3" t="str">
        <f>IFERROR(VLOOKUP(Tabla13[[#This Row],[% ACUM]],$D$5:$E$7,2,1),"C")</f>
        <v>A</v>
      </c>
    </row>
    <row r="121" spans="2:10" x14ac:dyDescent="0.2">
      <c r="B121" s="2">
        <v>348768</v>
      </c>
      <c r="C121" s="2" t="s">
        <v>285</v>
      </c>
      <c r="D121" s="2" t="s">
        <v>5</v>
      </c>
      <c r="E121" s="3" t="s">
        <v>6</v>
      </c>
      <c r="F121" s="11">
        <v>82474</v>
      </c>
      <c r="G121" s="11">
        <f>SUMIFS(Tabla13[VENTA ÚLT 12 MESES EN S/.],Tabla13[CATEGORÍA],Tabla13[[#This Row],[CATEGORÍA]])</f>
        <v>11268517</v>
      </c>
      <c r="H121" s="12">
        <f>IFERROR(Tabla13[[#This Row],[VENTA ÚLT 12 MESES EN S/.]]/Tabla13[[#This Row],[VENTA CAT ÚLT 12 MESES]],0)</f>
        <v>7.3189755138142847E-3</v>
      </c>
      <c r="I121" s="12">
        <f>SUMIFS($H$10:H121,$D$10:D121,Tabla13[[#This Row],[CATEGORÍA]])</f>
        <v>0.16812469644408401</v>
      </c>
      <c r="J121" s="3" t="str">
        <f>IFERROR(VLOOKUP(Tabla13[[#This Row],[% ACUM]],$D$5:$E$7,2,1),"C")</f>
        <v>A</v>
      </c>
    </row>
    <row r="122" spans="2:10" x14ac:dyDescent="0.2">
      <c r="B122" s="2">
        <v>348355</v>
      </c>
      <c r="C122" s="2" t="s">
        <v>509</v>
      </c>
      <c r="D122" s="2" t="s">
        <v>5</v>
      </c>
      <c r="E122" s="3" t="s">
        <v>6</v>
      </c>
      <c r="F122" s="11">
        <v>82415</v>
      </c>
      <c r="G122" s="11">
        <f>SUMIFS(Tabla13[VENTA ÚLT 12 MESES EN S/.],Tabla13[CATEGORÍA],Tabla13[[#This Row],[CATEGORÍA]])</f>
        <v>11268517</v>
      </c>
      <c r="H122" s="12">
        <f>IFERROR(Tabla13[[#This Row],[VENTA ÚLT 12 MESES EN S/.]]/Tabla13[[#This Row],[VENTA CAT ÚLT 12 MESES]],0)</f>
        <v>7.3137396873075664E-3</v>
      </c>
      <c r="I122" s="12">
        <f>SUMIFS($H$10:H122,$D$10:D122,Tabla13[[#This Row],[CATEGORÍA]])</f>
        <v>0.17543843613139157</v>
      </c>
      <c r="J122" s="3" t="str">
        <f>IFERROR(VLOOKUP(Tabla13[[#This Row],[% ACUM]],$D$5:$E$7,2,1),"C")</f>
        <v>A</v>
      </c>
    </row>
    <row r="123" spans="2:10" x14ac:dyDescent="0.2">
      <c r="B123" s="2">
        <v>348832</v>
      </c>
      <c r="C123" s="2" t="s">
        <v>339</v>
      </c>
      <c r="D123" s="2" t="s">
        <v>5</v>
      </c>
      <c r="E123" s="3" t="s">
        <v>6</v>
      </c>
      <c r="F123" s="11">
        <v>82403</v>
      </c>
      <c r="G123" s="11">
        <f>SUMIFS(Tabla13[VENTA ÚLT 12 MESES EN S/.],Tabla13[CATEGORÍA],Tabla13[[#This Row],[CATEGORÍA]])</f>
        <v>11268517</v>
      </c>
      <c r="H123" s="12">
        <f>IFERROR(Tabla13[[#This Row],[VENTA ÚLT 12 MESES EN S/.]]/Tabla13[[#This Row],[VENTA CAT ÚLT 12 MESES]],0)</f>
        <v>7.312674773441794E-3</v>
      </c>
      <c r="I123" s="12">
        <f>SUMIFS($H$10:H123,$D$10:D123,Tabla13[[#This Row],[CATEGORÍA]])</f>
        <v>0.18275111090483337</v>
      </c>
      <c r="J123" s="3" t="str">
        <f>IFERROR(VLOOKUP(Tabla13[[#This Row],[% ACUM]],$D$5:$E$7,2,1),"C")</f>
        <v>A</v>
      </c>
    </row>
    <row r="124" spans="2:10" x14ac:dyDescent="0.2">
      <c r="B124" s="2">
        <v>348897</v>
      </c>
      <c r="C124" s="2" t="s">
        <v>377</v>
      </c>
      <c r="D124" s="2" t="s">
        <v>5</v>
      </c>
      <c r="E124" s="3" t="s">
        <v>6</v>
      </c>
      <c r="F124" s="11">
        <v>82225</v>
      </c>
      <c r="G124" s="11">
        <f>SUMIFS(Tabla13[VENTA ÚLT 12 MESES EN S/.],Tabla13[CATEGORÍA],Tabla13[[#This Row],[CATEGORÍA]])</f>
        <v>11268517</v>
      </c>
      <c r="H124" s="12">
        <f>IFERROR(Tabla13[[#This Row],[VENTA ÚLT 12 MESES EN S/.]]/Tabla13[[#This Row],[VENTA CAT ÚLT 12 MESES]],0)</f>
        <v>7.2968785510994921E-3</v>
      </c>
      <c r="I124" s="12">
        <f>SUMIFS($H$10:H124,$D$10:D124,Tabla13[[#This Row],[CATEGORÍA]])</f>
        <v>0.19004798945593288</v>
      </c>
      <c r="J124" s="3" t="str">
        <f>IFERROR(VLOOKUP(Tabla13[[#This Row],[% ACUM]],$D$5:$E$7,2,1),"C")</f>
        <v>A</v>
      </c>
    </row>
    <row r="125" spans="2:10" x14ac:dyDescent="0.2">
      <c r="B125" s="2">
        <v>348810</v>
      </c>
      <c r="C125" s="2" t="s">
        <v>270</v>
      </c>
      <c r="D125" s="2" t="s">
        <v>5</v>
      </c>
      <c r="E125" s="3" t="s">
        <v>6</v>
      </c>
      <c r="F125" s="11">
        <v>82135</v>
      </c>
      <c r="G125" s="11">
        <f>SUMIFS(Tabla13[VENTA ÚLT 12 MESES EN S/.],Tabla13[CATEGORÍA],Tabla13[[#This Row],[CATEGORÍA]])</f>
        <v>11268517</v>
      </c>
      <c r="H125" s="12">
        <f>IFERROR(Tabla13[[#This Row],[VENTA ÚLT 12 MESES EN S/.]]/Tabla13[[#This Row],[VENTA CAT ÚLT 12 MESES]],0)</f>
        <v>7.2888916971061944E-3</v>
      </c>
      <c r="I125" s="12">
        <f>SUMIFS($H$10:H125,$D$10:D125,Tabla13[[#This Row],[CATEGORÍA]])</f>
        <v>0.19733688115303907</v>
      </c>
      <c r="J125" s="3" t="str">
        <f>IFERROR(VLOOKUP(Tabla13[[#This Row],[% ACUM]],$D$5:$E$7,2,1),"C")</f>
        <v>A</v>
      </c>
    </row>
    <row r="126" spans="2:10" x14ac:dyDescent="0.2">
      <c r="B126" s="2">
        <v>348402</v>
      </c>
      <c r="C126" s="2" t="s">
        <v>297</v>
      </c>
      <c r="D126" s="2" t="s">
        <v>5</v>
      </c>
      <c r="E126" s="3" t="s">
        <v>6</v>
      </c>
      <c r="F126" s="11">
        <v>81432</v>
      </c>
      <c r="G126" s="11">
        <f>SUMIFS(Tabla13[VENTA ÚLT 12 MESES EN S/.],Tabla13[CATEGORÍA],Tabla13[[#This Row],[CATEGORÍA]])</f>
        <v>11268517</v>
      </c>
      <c r="H126" s="12">
        <f>IFERROR(Tabla13[[#This Row],[VENTA ÚLT 12 MESES EN S/.]]/Tabla13[[#This Row],[VENTA CAT ÚLT 12 MESES]],0)</f>
        <v>7.2265054931363194E-3</v>
      </c>
      <c r="I126" s="12">
        <f>SUMIFS($H$10:H126,$D$10:D126,Tabla13[[#This Row],[CATEGORÍA]])</f>
        <v>0.2045633866461754</v>
      </c>
      <c r="J126" s="3" t="str">
        <f>IFERROR(VLOOKUP(Tabla13[[#This Row],[% ACUM]],$D$5:$E$7,2,1),"C")</f>
        <v>A</v>
      </c>
    </row>
    <row r="127" spans="2:10" x14ac:dyDescent="0.2">
      <c r="B127" s="2">
        <v>348404</v>
      </c>
      <c r="C127" s="2" t="s">
        <v>216</v>
      </c>
      <c r="D127" s="2" t="s">
        <v>5</v>
      </c>
      <c r="E127" s="3" t="s">
        <v>6</v>
      </c>
      <c r="F127" s="11">
        <v>81401</v>
      </c>
      <c r="G127" s="11">
        <f>SUMIFS(Tabla13[VENTA ÚLT 12 MESES EN S/.],Tabla13[CATEGORÍA],Tabla13[[#This Row],[CATEGORÍA]])</f>
        <v>11268517</v>
      </c>
      <c r="H127" s="12">
        <f>IFERROR(Tabla13[[#This Row],[VENTA ÚLT 12 MESES EN S/.]]/Tabla13[[#This Row],[VENTA CAT ÚLT 12 MESES]],0)</f>
        <v>7.223754465649739E-3</v>
      </c>
      <c r="I127" s="12">
        <f>SUMIFS($H$10:H127,$D$10:D127,Tabla13[[#This Row],[CATEGORÍA]])</f>
        <v>0.21178714111182514</v>
      </c>
      <c r="J127" s="3" t="str">
        <f>IFERROR(VLOOKUP(Tabla13[[#This Row],[% ACUM]],$D$5:$E$7,2,1),"C")</f>
        <v>A</v>
      </c>
    </row>
    <row r="128" spans="2:10" x14ac:dyDescent="0.2">
      <c r="B128" s="2">
        <v>348879</v>
      </c>
      <c r="C128" s="2" t="s">
        <v>452</v>
      </c>
      <c r="D128" s="2" t="s">
        <v>5</v>
      </c>
      <c r="E128" s="3" t="s">
        <v>6</v>
      </c>
      <c r="F128" s="11">
        <v>81066</v>
      </c>
      <c r="G128" s="11">
        <f>SUMIFS(Tabla13[VENTA ÚLT 12 MESES EN S/.],Tabla13[CATEGORÍA],Tabla13[[#This Row],[CATEGORÍA]])</f>
        <v>11268517</v>
      </c>
      <c r="H128" s="12">
        <f>IFERROR(Tabla13[[#This Row],[VENTA ÚLT 12 MESES EN S/.]]/Tabla13[[#This Row],[VENTA CAT ÚLT 12 MESES]],0)</f>
        <v>7.1940256202302393E-3</v>
      </c>
      <c r="I128" s="12">
        <f>SUMIFS($H$10:H128,$D$10:D128,Tabla13[[#This Row],[CATEGORÍA]])</f>
        <v>0.21898116673205539</v>
      </c>
      <c r="J128" s="3" t="str">
        <f>IFERROR(VLOOKUP(Tabla13[[#This Row],[% ACUM]],$D$5:$E$7,2,1),"C")</f>
        <v>A</v>
      </c>
    </row>
    <row r="129" spans="2:10" x14ac:dyDescent="0.2">
      <c r="B129" s="2">
        <v>348397</v>
      </c>
      <c r="C129" s="2" t="s">
        <v>207</v>
      </c>
      <c r="D129" s="2" t="s">
        <v>5</v>
      </c>
      <c r="E129" s="3" t="s">
        <v>6</v>
      </c>
      <c r="F129" s="11">
        <v>80983</v>
      </c>
      <c r="G129" s="11">
        <f>SUMIFS(Tabla13[VENTA ÚLT 12 MESES EN S/.],Tabla13[CATEGORÍA],Tabla13[[#This Row],[CATEGORÍA]])</f>
        <v>11268517</v>
      </c>
      <c r="H129" s="12">
        <f>IFERROR(Tabla13[[#This Row],[VENTA ÚLT 12 MESES EN S/.]]/Tabla13[[#This Row],[VENTA CAT ÚLT 12 MESES]],0)</f>
        <v>7.1866599659919754E-3</v>
      </c>
      <c r="I129" s="12">
        <f>SUMIFS($H$10:H129,$D$10:D129,Tabla13[[#This Row],[CATEGORÍA]])</f>
        <v>0.22616782669804736</v>
      </c>
      <c r="J129" s="3" t="str">
        <f>IFERROR(VLOOKUP(Tabla13[[#This Row],[% ACUM]],$D$5:$E$7,2,1),"C")</f>
        <v>A</v>
      </c>
    </row>
    <row r="130" spans="2:10" x14ac:dyDescent="0.2">
      <c r="B130" s="2">
        <v>348386</v>
      </c>
      <c r="C130" s="2" t="s">
        <v>778</v>
      </c>
      <c r="D130" s="2" t="s">
        <v>5</v>
      </c>
      <c r="E130" s="3" t="s">
        <v>6</v>
      </c>
      <c r="F130" s="11">
        <v>80823</v>
      </c>
      <c r="G130" s="11">
        <f>SUMIFS(Tabla13[VENTA ÚLT 12 MESES EN S/.],Tabla13[CATEGORÍA],Tabla13[[#This Row],[CATEGORÍA]])</f>
        <v>11268517</v>
      </c>
      <c r="H130" s="12">
        <f>IFERROR(Tabla13[[#This Row],[VENTA ÚLT 12 MESES EN S/.]]/Tabla13[[#This Row],[VENTA CAT ÚLT 12 MESES]],0)</f>
        <v>7.1724611144483343E-3</v>
      </c>
      <c r="I130" s="12">
        <f>SUMIFS($H$10:H130,$D$10:D130,Tabla13[[#This Row],[CATEGORÍA]])</f>
        <v>0.23334028781249569</v>
      </c>
      <c r="J130" s="3" t="str">
        <f>IFERROR(VLOOKUP(Tabla13[[#This Row],[% ACUM]],$D$5:$E$7,2,1),"C")</f>
        <v>A</v>
      </c>
    </row>
    <row r="131" spans="2:10" x14ac:dyDescent="0.2">
      <c r="B131" s="2">
        <v>367839</v>
      </c>
      <c r="C131" s="2" t="s">
        <v>631</v>
      </c>
      <c r="D131" s="2" t="s">
        <v>5</v>
      </c>
      <c r="E131" s="3" t="s">
        <v>6</v>
      </c>
      <c r="F131" s="11">
        <v>80559</v>
      </c>
      <c r="G131" s="11">
        <f>SUMIFS(Tabla13[VENTA ÚLT 12 MESES EN S/.],Tabla13[CATEGORÍA],Tabla13[[#This Row],[CATEGORÍA]])</f>
        <v>11268517</v>
      </c>
      <c r="H131" s="12">
        <f>IFERROR(Tabla13[[#This Row],[VENTA ÚLT 12 MESES EN S/.]]/Tabla13[[#This Row],[VENTA CAT ÚLT 12 MESES]],0)</f>
        <v>7.149033009401326E-3</v>
      </c>
      <c r="I131" s="12">
        <f>SUMIFS($H$10:H131,$D$10:D131,Tabla13[[#This Row],[CATEGORÍA]])</f>
        <v>0.240489320821897</v>
      </c>
      <c r="J131" s="3" t="str">
        <f>IFERROR(VLOOKUP(Tabla13[[#This Row],[% ACUM]],$D$5:$E$7,2,1),"C")</f>
        <v>A</v>
      </c>
    </row>
    <row r="132" spans="2:10" x14ac:dyDescent="0.2">
      <c r="B132" s="2">
        <v>364398</v>
      </c>
      <c r="C132" s="2" t="s">
        <v>724</v>
      </c>
      <c r="D132" s="2" t="s">
        <v>5</v>
      </c>
      <c r="E132" s="3" t="s">
        <v>6</v>
      </c>
      <c r="F132" s="11">
        <v>79747</v>
      </c>
      <c r="G132" s="11">
        <f>SUMIFS(Tabla13[VENTA ÚLT 12 MESES EN S/.],Tabla13[CATEGORÍA],Tabla13[[#This Row],[CATEGORÍA]])</f>
        <v>11268517</v>
      </c>
      <c r="H132" s="12">
        <f>IFERROR(Tabla13[[#This Row],[VENTA ÚLT 12 MESES EN S/.]]/Tabla13[[#This Row],[VENTA CAT ÚLT 12 MESES]],0)</f>
        <v>7.0769738378173453E-3</v>
      </c>
      <c r="I132" s="12">
        <f>SUMIFS($H$10:H132,$D$10:D132,Tabla13[[#This Row],[CATEGORÍA]])</f>
        <v>0.24756629465971436</v>
      </c>
      <c r="J132" s="3" t="str">
        <f>IFERROR(VLOOKUP(Tabla13[[#This Row],[% ACUM]],$D$5:$E$7,2,1),"C")</f>
        <v>A</v>
      </c>
    </row>
    <row r="133" spans="2:10" x14ac:dyDescent="0.2">
      <c r="B133" s="2">
        <v>362802</v>
      </c>
      <c r="C133" s="2" t="s">
        <v>424</v>
      </c>
      <c r="D133" s="2" t="s">
        <v>5</v>
      </c>
      <c r="E133" s="3" t="s">
        <v>6</v>
      </c>
      <c r="F133" s="11">
        <v>79463</v>
      </c>
      <c r="G133" s="11">
        <f>SUMIFS(Tabla13[VENTA ÚLT 12 MESES EN S/.],Tabla13[CATEGORÍA],Tabla13[[#This Row],[CATEGORÍA]])</f>
        <v>11268517</v>
      </c>
      <c r="H133" s="12">
        <f>IFERROR(Tabla13[[#This Row],[VENTA ÚLT 12 MESES EN S/.]]/Tabla13[[#This Row],[VENTA CAT ÚLT 12 MESES]],0)</f>
        <v>7.0517708763273819E-3</v>
      </c>
      <c r="I133" s="12">
        <f>SUMIFS($H$10:H133,$D$10:D133,Tabla13[[#This Row],[CATEGORÍA]])</f>
        <v>0.25461806553604172</v>
      </c>
      <c r="J133" s="3" t="str">
        <f>IFERROR(VLOOKUP(Tabla13[[#This Row],[% ACUM]],$D$5:$E$7,2,1),"C")</f>
        <v>A</v>
      </c>
    </row>
    <row r="134" spans="2:10" x14ac:dyDescent="0.2">
      <c r="B134" s="2">
        <v>348790</v>
      </c>
      <c r="C134" s="2" t="s">
        <v>379</v>
      </c>
      <c r="D134" s="2" t="s">
        <v>5</v>
      </c>
      <c r="E134" s="3" t="s">
        <v>6</v>
      </c>
      <c r="F134" s="11">
        <v>79405</v>
      </c>
      <c r="G134" s="11">
        <f>SUMIFS(Tabla13[VENTA ÚLT 12 MESES EN S/.],Tabla13[CATEGORÍA],Tabla13[[#This Row],[CATEGORÍA]])</f>
        <v>11268517</v>
      </c>
      <c r="H134" s="12">
        <f>IFERROR(Tabla13[[#This Row],[VENTA ÚLT 12 MESES EN S/.]]/Tabla13[[#This Row],[VENTA CAT ÚLT 12 MESES]],0)</f>
        <v>7.0466237926428118E-3</v>
      </c>
      <c r="I134" s="12">
        <f>SUMIFS($H$10:H134,$D$10:D134,Tabla13[[#This Row],[CATEGORÍA]])</f>
        <v>0.26166468932868453</v>
      </c>
      <c r="J134" s="3" t="str">
        <f>IFERROR(VLOOKUP(Tabla13[[#This Row],[% ACUM]],$D$5:$E$7,2,1),"C")</f>
        <v>A</v>
      </c>
    </row>
    <row r="135" spans="2:10" x14ac:dyDescent="0.2">
      <c r="B135" s="2">
        <v>348769</v>
      </c>
      <c r="C135" s="2" t="s">
        <v>112</v>
      </c>
      <c r="D135" s="2" t="s">
        <v>5</v>
      </c>
      <c r="E135" s="3" t="s">
        <v>6</v>
      </c>
      <c r="F135" s="11">
        <v>78842</v>
      </c>
      <c r="G135" s="11">
        <f>SUMIFS(Tabla13[VENTA ÚLT 12 MESES EN S/.],Tabla13[CATEGORÍA],Tabla13[[#This Row],[CATEGORÍA]])</f>
        <v>11268517</v>
      </c>
      <c r="H135" s="12">
        <f>IFERROR(Tabla13[[#This Row],[VENTA ÚLT 12 MESES EN S/.]]/Tabla13[[#This Row],[VENTA CAT ÚLT 12 MESES]],0)</f>
        <v>6.9966615837736236E-3</v>
      </c>
      <c r="I135" s="12">
        <f>SUMIFS($H$10:H135,$D$10:D135,Tabla13[[#This Row],[CATEGORÍA]])</f>
        <v>0.26866135091245813</v>
      </c>
      <c r="J135" s="3" t="str">
        <f>IFERROR(VLOOKUP(Tabla13[[#This Row],[% ACUM]],$D$5:$E$7,2,1),"C")</f>
        <v>A</v>
      </c>
    </row>
    <row r="136" spans="2:10" x14ac:dyDescent="0.2">
      <c r="B136" s="2">
        <v>348359</v>
      </c>
      <c r="C136" s="2" t="s">
        <v>446</v>
      </c>
      <c r="D136" s="2" t="s">
        <v>5</v>
      </c>
      <c r="E136" s="3" t="s">
        <v>6</v>
      </c>
      <c r="F136" s="11">
        <v>78209</v>
      </c>
      <c r="G136" s="11">
        <f>SUMIFS(Tabla13[VENTA ÚLT 12 MESES EN S/.],Tabla13[CATEGORÍA],Tabla13[[#This Row],[CATEGORÍA]])</f>
        <v>11268517</v>
      </c>
      <c r="H136" s="12">
        <f>IFERROR(Tabla13[[#This Row],[VENTA ÚLT 12 MESES EN S/.]]/Tabla13[[#This Row],[VENTA CAT ÚLT 12 MESES]],0)</f>
        <v>6.9404873773540919E-3</v>
      </c>
      <c r="I136" s="12">
        <f>SUMIFS($H$10:H136,$D$10:D136,Tabla13[[#This Row],[CATEGORÍA]])</f>
        <v>0.27560183828981222</v>
      </c>
      <c r="J136" s="3" t="str">
        <f>IFERROR(VLOOKUP(Tabla13[[#This Row],[% ACUM]],$D$5:$E$7,2,1),"C")</f>
        <v>A</v>
      </c>
    </row>
    <row r="137" spans="2:10" x14ac:dyDescent="0.2">
      <c r="B137" s="2">
        <v>348377</v>
      </c>
      <c r="C137" s="2" t="s">
        <v>772</v>
      </c>
      <c r="D137" s="2" t="s">
        <v>5</v>
      </c>
      <c r="E137" s="3" t="s">
        <v>6</v>
      </c>
      <c r="F137" s="11">
        <v>77790</v>
      </c>
      <c r="G137" s="11">
        <f>SUMIFS(Tabla13[VENTA ÚLT 12 MESES EN S/.],Tabla13[CATEGORÍA],Tabla13[[#This Row],[CATEGORÍA]])</f>
        <v>11268517</v>
      </c>
      <c r="H137" s="12">
        <f>IFERROR(Tabla13[[#This Row],[VENTA ÚLT 12 MESES EN S/.]]/Tabla13[[#This Row],[VENTA CAT ÚLT 12 MESES]],0)</f>
        <v>6.9033041348741811E-3</v>
      </c>
      <c r="I137" s="12">
        <f>SUMIFS($H$10:H137,$D$10:D137,Tabla13[[#This Row],[CATEGORÍA]])</f>
        <v>0.28250514242468638</v>
      </c>
      <c r="J137" s="3" t="str">
        <f>IFERROR(VLOOKUP(Tabla13[[#This Row],[% ACUM]],$D$5:$E$7,2,1),"C")</f>
        <v>A</v>
      </c>
    </row>
    <row r="138" spans="2:10" x14ac:dyDescent="0.2">
      <c r="B138" s="2">
        <v>367827</v>
      </c>
      <c r="C138" s="2" t="s">
        <v>752</v>
      </c>
      <c r="D138" s="2" t="s">
        <v>5</v>
      </c>
      <c r="E138" s="3" t="s">
        <v>6</v>
      </c>
      <c r="F138" s="11">
        <v>77621</v>
      </c>
      <c r="G138" s="11">
        <f>SUMIFS(Tabla13[VENTA ÚLT 12 MESES EN S/.],Tabla13[CATEGORÍA],Tabla13[[#This Row],[CATEGORÍA]])</f>
        <v>11268517</v>
      </c>
      <c r="H138" s="12">
        <f>IFERROR(Tabla13[[#This Row],[VENTA ÚLT 12 MESES EN S/.]]/Tabla13[[#This Row],[VENTA CAT ÚLT 12 MESES]],0)</f>
        <v>6.8883065979312092E-3</v>
      </c>
      <c r="I138" s="12">
        <f>SUMIFS($H$10:H138,$D$10:D138,Tabla13[[#This Row],[CATEGORÍA]])</f>
        <v>0.2893934490226176</v>
      </c>
      <c r="J138" s="3" t="str">
        <f>IFERROR(VLOOKUP(Tabla13[[#This Row],[% ACUM]],$D$5:$E$7,2,1),"C")</f>
        <v>A</v>
      </c>
    </row>
    <row r="139" spans="2:10" x14ac:dyDescent="0.2">
      <c r="B139" s="2">
        <v>367862</v>
      </c>
      <c r="C139" s="2" t="s">
        <v>698</v>
      </c>
      <c r="D139" s="2" t="s">
        <v>5</v>
      </c>
      <c r="E139" s="3" t="s">
        <v>6</v>
      </c>
      <c r="F139" s="11">
        <v>77107</v>
      </c>
      <c r="G139" s="11">
        <f>SUMIFS(Tabla13[VENTA ÚLT 12 MESES EN S/.],Tabla13[CATEGORÍA],Tabla13[[#This Row],[CATEGORÍA]])</f>
        <v>11268517</v>
      </c>
      <c r="H139" s="12">
        <f>IFERROR(Tabla13[[#This Row],[VENTA ÚLT 12 MESES EN S/.]]/Tabla13[[#This Row],[VENTA CAT ÚLT 12 MESES]],0)</f>
        <v>6.8426927873472612E-3</v>
      </c>
      <c r="I139" s="12">
        <f>SUMIFS($H$10:H139,$D$10:D139,Tabla13[[#This Row],[CATEGORÍA]])</f>
        <v>0.29623614180996488</v>
      </c>
      <c r="J139" s="3" t="str">
        <f>IFERROR(VLOOKUP(Tabla13[[#This Row],[% ACUM]],$D$5:$E$7,2,1),"C")</f>
        <v>A</v>
      </c>
    </row>
    <row r="140" spans="2:10" x14ac:dyDescent="0.2">
      <c r="B140" s="2">
        <v>348813</v>
      </c>
      <c r="C140" s="2" t="s">
        <v>130</v>
      </c>
      <c r="D140" s="2" t="s">
        <v>5</v>
      </c>
      <c r="E140" s="3" t="s">
        <v>6</v>
      </c>
      <c r="F140" s="11">
        <v>76992</v>
      </c>
      <c r="G140" s="11">
        <f>SUMIFS(Tabla13[VENTA ÚLT 12 MESES EN S/.],Tabla13[CATEGORÍA],Tabla13[[#This Row],[CATEGORÍA]])</f>
        <v>11268517</v>
      </c>
      <c r="H140" s="12">
        <f>IFERROR(Tabla13[[#This Row],[VENTA ÚLT 12 MESES EN S/.]]/Tabla13[[#This Row],[VENTA CAT ÚLT 12 MESES]],0)</f>
        <v>6.8324873628002689E-3</v>
      </c>
      <c r="I140" s="12">
        <f>SUMIFS($H$10:H140,$D$10:D140,Tabla13[[#This Row],[CATEGORÍA]])</f>
        <v>0.30306862917276517</v>
      </c>
      <c r="J140" s="3" t="str">
        <f>IFERROR(VLOOKUP(Tabla13[[#This Row],[% ACUM]],$D$5:$E$7,2,1),"C")</f>
        <v>A</v>
      </c>
    </row>
    <row r="141" spans="2:10" x14ac:dyDescent="0.2">
      <c r="B141" s="2">
        <v>367859</v>
      </c>
      <c r="C141" s="2" t="s">
        <v>699</v>
      </c>
      <c r="D141" s="2" t="s">
        <v>5</v>
      </c>
      <c r="E141" s="3" t="s">
        <v>6</v>
      </c>
      <c r="F141" s="11">
        <v>76827</v>
      </c>
      <c r="G141" s="11">
        <f>SUMIFS(Tabla13[VENTA ÚLT 12 MESES EN S/.],Tabla13[CATEGORÍA],Tabla13[[#This Row],[CATEGORÍA]])</f>
        <v>11268517</v>
      </c>
      <c r="H141" s="12">
        <f>IFERROR(Tabla13[[#This Row],[VENTA ÚLT 12 MESES EN S/.]]/Tabla13[[#This Row],[VENTA CAT ÚLT 12 MESES]],0)</f>
        <v>6.8178447971458892E-3</v>
      </c>
      <c r="I141" s="12">
        <f>SUMIFS($H$10:H141,$D$10:D141,Tabla13[[#This Row],[CATEGORÍA]])</f>
        <v>0.30988647396991104</v>
      </c>
      <c r="J141" s="3" t="str">
        <f>IFERROR(VLOOKUP(Tabla13[[#This Row],[% ACUM]],$D$5:$E$7,2,1),"C")</f>
        <v>A</v>
      </c>
    </row>
    <row r="142" spans="2:10" x14ac:dyDescent="0.2">
      <c r="B142" s="2">
        <v>362787</v>
      </c>
      <c r="C142" s="2" t="s">
        <v>401</v>
      </c>
      <c r="D142" s="2" t="s">
        <v>5</v>
      </c>
      <c r="E142" s="3" t="s">
        <v>6</v>
      </c>
      <c r="F142" s="11">
        <v>76297</v>
      </c>
      <c r="G142" s="11">
        <f>SUMIFS(Tabla13[VENTA ÚLT 12 MESES EN S/.],Tabla13[CATEGORÍA],Tabla13[[#This Row],[CATEGORÍA]])</f>
        <v>11268517</v>
      </c>
      <c r="H142" s="12">
        <f>IFERROR(Tabla13[[#This Row],[VENTA ÚLT 12 MESES EN S/.]]/Tabla13[[#This Row],[VENTA CAT ÚLT 12 MESES]],0)</f>
        <v>6.7708111014075766E-3</v>
      </c>
      <c r="I142" s="12">
        <f>SUMIFS($H$10:H142,$D$10:D142,Tabla13[[#This Row],[CATEGORÍA]])</f>
        <v>0.31665728507131863</v>
      </c>
      <c r="J142" s="3" t="str">
        <f>IFERROR(VLOOKUP(Tabla13[[#This Row],[% ACUM]],$D$5:$E$7,2,1),"C")</f>
        <v>A</v>
      </c>
    </row>
    <row r="143" spans="2:10" x14ac:dyDescent="0.2">
      <c r="B143" s="2">
        <v>348895</v>
      </c>
      <c r="C143" s="2" t="s">
        <v>253</v>
      </c>
      <c r="D143" s="2" t="s">
        <v>5</v>
      </c>
      <c r="E143" s="3" t="s">
        <v>6</v>
      </c>
      <c r="F143" s="11">
        <v>76285</v>
      </c>
      <c r="G143" s="11">
        <f>SUMIFS(Tabla13[VENTA ÚLT 12 MESES EN S/.],Tabla13[CATEGORÍA],Tabla13[[#This Row],[CATEGORÍA]])</f>
        <v>11268517</v>
      </c>
      <c r="H143" s="12">
        <f>IFERROR(Tabla13[[#This Row],[VENTA ÚLT 12 MESES EN S/.]]/Tabla13[[#This Row],[VENTA CAT ÚLT 12 MESES]],0)</f>
        <v>6.7697461875418034E-3</v>
      </c>
      <c r="I143" s="12">
        <f>SUMIFS($H$10:H143,$D$10:D143,Tabla13[[#This Row],[CATEGORÍA]])</f>
        <v>0.32342703125886041</v>
      </c>
      <c r="J143" s="3" t="str">
        <f>IFERROR(VLOOKUP(Tabla13[[#This Row],[% ACUM]],$D$5:$E$7,2,1),"C")</f>
        <v>A</v>
      </c>
    </row>
    <row r="144" spans="2:10" x14ac:dyDescent="0.2">
      <c r="B144" s="2">
        <v>364241</v>
      </c>
      <c r="C144" s="2" t="s">
        <v>624</v>
      </c>
      <c r="D144" s="2" t="s">
        <v>5</v>
      </c>
      <c r="E144" s="3" t="s">
        <v>6</v>
      </c>
      <c r="F144" s="11">
        <v>75764</v>
      </c>
      <c r="G144" s="11">
        <f>SUMIFS(Tabla13[VENTA ÚLT 12 MESES EN S/.],Tabla13[CATEGORÍA],Tabla13[[#This Row],[CATEGORÍA]])</f>
        <v>11268517</v>
      </c>
      <c r="H144" s="12">
        <f>IFERROR(Tabla13[[#This Row],[VENTA ÚLT 12 MESES EN S/.]]/Tabla13[[#This Row],[VENTA CAT ÚLT 12 MESES]],0)</f>
        <v>6.7235111772028207E-3</v>
      </c>
      <c r="I144" s="12">
        <f>SUMIFS($H$10:H144,$D$10:D144,Tabla13[[#This Row],[CATEGORÍA]])</f>
        <v>0.33015054243606323</v>
      </c>
      <c r="J144" s="3" t="str">
        <f>IFERROR(VLOOKUP(Tabla13[[#This Row],[% ACUM]],$D$5:$E$7,2,1),"C")</f>
        <v>A</v>
      </c>
    </row>
    <row r="145" spans="2:10" x14ac:dyDescent="0.2">
      <c r="B145" s="2">
        <v>348373</v>
      </c>
      <c r="C145" s="2" t="s">
        <v>506</v>
      </c>
      <c r="D145" s="2" t="s">
        <v>5</v>
      </c>
      <c r="E145" s="3" t="s">
        <v>6</v>
      </c>
      <c r="F145" s="11">
        <v>75467</v>
      </c>
      <c r="G145" s="11">
        <f>SUMIFS(Tabla13[VENTA ÚLT 12 MESES EN S/.],Tabla13[CATEGORÍA],Tabla13[[#This Row],[CATEGORÍA]])</f>
        <v>11268517</v>
      </c>
      <c r="H145" s="12">
        <f>IFERROR(Tabla13[[#This Row],[VENTA ÚLT 12 MESES EN S/.]]/Tabla13[[#This Row],[VENTA CAT ÚLT 12 MESES]],0)</f>
        <v>6.6971545590249369E-3</v>
      </c>
      <c r="I145" s="12">
        <f>SUMIFS($H$10:H145,$D$10:D145,Tabla13[[#This Row],[CATEGORÍA]])</f>
        <v>0.33684769699508815</v>
      </c>
      <c r="J145" s="3" t="str">
        <f>IFERROR(VLOOKUP(Tabla13[[#This Row],[% ACUM]],$D$5:$E$7,2,1),"C")</f>
        <v>A</v>
      </c>
    </row>
    <row r="146" spans="2:10" x14ac:dyDescent="0.2">
      <c r="B146" s="2">
        <v>348400</v>
      </c>
      <c r="C146" s="2" t="s">
        <v>382</v>
      </c>
      <c r="D146" s="2" t="s">
        <v>5</v>
      </c>
      <c r="E146" s="3" t="s">
        <v>6</v>
      </c>
      <c r="F146" s="11">
        <v>74714</v>
      </c>
      <c r="G146" s="11">
        <f>SUMIFS(Tabla13[VENTA ÚLT 12 MESES EN S/.],Tabla13[CATEGORÍA],Tabla13[[#This Row],[CATEGORÍA]])</f>
        <v>11268517</v>
      </c>
      <c r="H146" s="12">
        <f>IFERROR(Tabla13[[#This Row],[VENTA ÚLT 12 MESES EN S/.]]/Tabla13[[#This Row],[VENTA CAT ÚLT 12 MESES]],0)</f>
        <v>6.6303312139476735E-3</v>
      </c>
      <c r="I146" s="12">
        <f>SUMIFS($H$10:H146,$D$10:D146,Tabla13[[#This Row],[CATEGORÍA]])</f>
        <v>0.34347802820903583</v>
      </c>
      <c r="J146" s="3" t="str">
        <f>IFERROR(VLOOKUP(Tabla13[[#This Row],[% ACUM]],$D$5:$E$7,2,1),"C")</f>
        <v>A</v>
      </c>
    </row>
    <row r="147" spans="2:10" x14ac:dyDescent="0.2">
      <c r="B147" s="2">
        <v>348393</v>
      </c>
      <c r="C147" s="2" t="s">
        <v>516</v>
      </c>
      <c r="D147" s="2" t="s">
        <v>5</v>
      </c>
      <c r="E147" s="3" t="s">
        <v>6</v>
      </c>
      <c r="F147" s="11">
        <v>73646</v>
      </c>
      <c r="G147" s="11">
        <f>SUMIFS(Tabla13[VENTA ÚLT 12 MESES EN S/.],Tabla13[CATEGORÍA],Tabla13[[#This Row],[CATEGORÍA]])</f>
        <v>11268517</v>
      </c>
      <c r="H147" s="12">
        <f>IFERROR(Tabla13[[#This Row],[VENTA ÚLT 12 MESES EN S/.]]/Tabla13[[#This Row],[VENTA CAT ÚLT 12 MESES]],0)</f>
        <v>6.5355538798938673E-3</v>
      </c>
      <c r="I147" s="12">
        <f>SUMIFS($H$10:H147,$D$10:D147,Tabla13[[#This Row],[CATEGORÍA]])</f>
        <v>0.35001358208892969</v>
      </c>
      <c r="J147" s="3" t="str">
        <f>IFERROR(VLOOKUP(Tabla13[[#This Row],[% ACUM]],$D$5:$E$7,2,1),"C")</f>
        <v>A</v>
      </c>
    </row>
    <row r="148" spans="2:10" x14ac:dyDescent="0.2">
      <c r="B148" s="2">
        <v>367860</v>
      </c>
      <c r="C148" s="2" t="s">
        <v>724</v>
      </c>
      <c r="D148" s="2" t="s">
        <v>5</v>
      </c>
      <c r="E148" s="3" t="s">
        <v>6</v>
      </c>
      <c r="F148" s="11">
        <v>73573</v>
      </c>
      <c r="G148" s="11">
        <f>SUMIFS(Tabla13[VENTA ÚLT 12 MESES EN S/.],Tabla13[CATEGORÍA],Tabla13[[#This Row],[CATEGORÍA]])</f>
        <v>11268517</v>
      </c>
      <c r="H148" s="12">
        <f>IFERROR(Tabla13[[#This Row],[VENTA ÚLT 12 MESES EN S/.]]/Tabla13[[#This Row],[VENTA CAT ÚLT 12 MESES]],0)</f>
        <v>6.5290756538770806E-3</v>
      </c>
      <c r="I148" s="12">
        <f>SUMIFS($H$10:H148,$D$10:D148,Tabla13[[#This Row],[CATEGORÍA]])</f>
        <v>0.35654265774280675</v>
      </c>
      <c r="J148" s="3" t="str">
        <f>IFERROR(VLOOKUP(Tabla13[[#This Row],[% ACUM]],$D$5:$E$7,2,1),"C")</f>
        <v>A</v>
      </c>
    </row>
    <row r="149" spans="2:10" x14ac:dyDescent="0.2">
      <c r="B149" s="2">
        <v>348886</v>
      </c>
      <c r="C149" s="2" t="s">
        <v>107</v>
      </c>
      <c r="D149" s="2" t="s">
        <v>5</v>
      </c>
      <c r="E149" s="3" t="s">
        <v>6</v>
      </c>
      <c r="F149" s="11">
        <v>73534</v>
      </c>
      <c r="G149" s="11">
        <f>SUMIFS(Tabla13[VENTA ÚLT 12 MESES EN S/.],Tabla13[CATEGORÍA],Tabla13[[#This Row],[CATEGORÍA]])</f>
        <v>11268517</v>
      </c>
      <c r="H149" s="12">
        <f>IFERROR(Tabla13[[#This Row],[VENTA ÚLT 12 MESES EN S/.]]/Tabla13[[#This Row],[VENTA CAT ÚLT 12 MESES]],0)</f>
        <v>6.5256146838133184E-3</v>
      </c>
      <c r="I149" s="12">
        <f>SUMIFS($H$10:H149,$D$10:D149,Tabla13[[#This Row],[CATEGORÍA]])</f>
        <v>0.36306827242662004</v>
      </c>
      <c r="J149" s="3" t="str">
        <f>IFERROR(VLOOKUP(Tabla13[[#This Row],[% ACUM]],$D$5:$E$7,2,1),"C")</f>
        <v>A</v>
      </c>
    </row>
    <row r="150" spans="2:10" x14ac:dyDescent="0.2">
      <c r="B150" s="2">
        <v>348386</v>
      </c>
      <c r="C150" s="2" t="s">
        <v>294</v>
      </c>
      <c r="D150" s="2" t="s">
        <v>5</v>
      </c>
      <c r="E150" s="3" t="s">
        <v>6</v>
      </c>
      <c r="F150" s="11">
        <v>73431</v>
      </c>
      <c r="G150" s="11">
        <f>SUMIFS(Tabla13[VENTA ÚLT 12 MESES EN S/.],Tabla13[CATEGORÍA],Tabla13[[#This Row],[CATEGORÍA]])</f>
        <v>11268517</v>
      </c>
      <c r="H150" s="12">
        <f>IFERROR(Tabla13[[#This Row],[VENTA ÚLT 12 MESES EN S/.]]/Tabla13[[#This Row],[VENTA CAT ÚLT 12 MESES]],0)</f>
        <v>6.5164741731320993E-3</v>
      </c>
      <c r="I150" s="12">
        <f>SUMIFS($H$10:H150,$D$10:D150,Tabla13[[#This Row],[CATEGORÍA]])</f>
        <v>0.36958474659975216</v>
      </c>
      <c r="J150" s="3" t="str">
        <f>IFERROR(VLOOKUP(Tabla13[[#This Row],[% ACUM]],$D$5:$E$7,2,1),"C")</f>
        <v>A</v>
      </c>
    </row>
    <row r="151" spans="2:10" x14ac:dyDescent="0.2">
      <c r="B151" s="2">
        <v>364435</v>
      </c>
      <c r="C151" s="2" t="s">
        <v>539</v>
      </c>
      <c r="D151" s="2" t="s">
        <v>5</v>
      </c>
      <c r="E151" s="3" t="s">
        <v>6</v>
      </c>
      <c r="F151" s="11">
        <v>73412</v>
      </c>
      <c r="G151" s="11">
        <f>SUMIFS(Tabla13[VENTA ÚLT 12 MESES EN S/.],Tabla13[CATEGORÍA],Tabla13[[#This Row],[CATEGORÍA]])</f>
        <v>11268517</v>
      </c>
      <c r="H151" s="12">
        <f>IFERROR(Tabla13[[#This Row],[VENTA ÚLT 12 MESES EN S/.]]/Tabla13[[#This Row],[VENTA CAT ÚLT 12 MESES]],0)</f>
        <v>6.5147880595112914E-3</v>
      </c>
      <c r="I151" s="12">
        <f>SUMIFS($H$10:H151,$D$10:D151,Tabla13[[#This Row],[CATEGORÍA]])</f>
        <v>0.37609953465926343</v>
      </c>
      <c r="J151" s="3" t="str">
        <f>IFERROR(VLOOKUP(Tabla13[[#This Row],[% ACUM]],$D$5:$E$7,2,1),"C")</f>
        <v>A</v>
      </c>
    </row>
    <row r="152" spans="2:10" x14ac:dyDescent="0.2">
      <c r="B152" s="2">
        <v>367840</v>
      </c>
      <c r="C152" s="2" t="s">
        <v>674</v>
      </c>
      <c r="D152" s="2" t="s">
        <v>5</v>
      </c>
      <c r="E152" s="3" t="s">
        <v>6</v>
      </c>
      <c r="F152" s="11">
        <v>72813</v>
      </c>
      <c r="G152" s="11">
        <f>SUMIFS(Tabla13[VENTA ÚLT 12 MESES EN S/.],Tabla13[CATEGORÍA],Tabla13[[#This Row],[CATEGORÍA]])</f>
        <v>11268517</v>
      </c>
      <c r="H152" s="12">
        <f>IFERROR(Tabla13[[#This Row],[VENTA ÚLT 12 MESES EN S/.]]/Tabla13[[#This Row],[VENTA CAT ÚLT 12 MESES]],0)</f>
        <v>6.4616311090447834E-3</v>
      </c>
      <c r="I152" s="12">
        <f>SUMIFS($H$10:H152,$D$10:D152,Tabla13[[#This Row],[CATEGORÍA]])</f>
        <v>0.38256116576830823</v>
      </c>
      <c r="J152" s="3" t="str">
        <f>IFERROR(VLOOKUP(Tabla13[[#This Row],[% ACUM]],$D$5:$E$7,2,1),"C")</f>
        <v>A</v>
      </c>
    </row>
    <row r="153" spans="2:10" x14ac:dyDescent="0.2">
      <c r="B153" s="2">
        <v>348837</v>
      </c>
      <c r="C153" s="2" t="s">
        <v>122</v>
      </c>
      <c r="D153" s="2" t="s">
        <v>5</v>
      </c>
      <c r="E153" s="3" t="s">
        <v>6</v>
      </c>
      <c r="F153" s="11">
        <v>72671</v>
      </c>
      <c r="G153" s="11">
        <f>SUMIFS(Tabla13[VENTA ÚLT 12 MESES EN S/.],Tabla13[CATEGORÍA],Tabla13[[#This Row],[CATEGORÍA]])</f>
        <v>11268517</v>
      </c>
      <c r="H153" s="12">
        <f>IFERROR(Tabla13[[#This Row],[VENTA ÚLT 12 MESES EN S/.]]/Tabla13[[#This Row],[VENTA CAT ÚLT 12 MESES]],0)</f>
        <v>6.4490296282998022E-3</v>
      </c>
      <c r="I153" s="12">
        <f>SUMIFS($H$10:H153,$D$10:D153,Tabla13[[#This Row],[CATEGORÍA]])</f>
        <v>0.38901019539660803</v>
      </c>
      <c r="J153" s="3" t="str">
        <f>IFERROR(VLOOKUP(Tabla13[[#This Row],[% ACUM]],$D$5:$E$7,2,1),"C")</f>
        <v>A</v>
      </c>
    </row>
    <row r="154" spans="2:10" x14ac:dyDescent="0.2">
      <c r="B154" s="2">
        <v>348878</v>
      </c>
      <c r="C154" s="2" t="s">
        <v>428</v>
      </c>
      <c r="D154" s="2" t="s">
        <v>5</v>
      </c>
      <c r="E154" s="3" t="s">
        <v>6</v>
      </c>
      <c r="F154" s="11">
        <v>72654</v>
      </c>
      <c r="G154" s="11">
        <f>SUMIFS(Tabla13[VENTA ÚLT 12 MESES EN S/.],Tabla13[CATEGORÍA],Tabla13[[#This Row],[CATEGORÍA]])</f>
        <v>11268517</v>
      </c>
      <c r="H154" s="12">
        <f>IFERROR(Tabla13[[#This Row],[VENTA ÚLT 12 MESES EN S/.]]/Tabla13[[#This Row],[VENTA CAT ÚLT 12 MESES]],0)</f>
        <v>6.4475210003232903E-3</v>
      </c>
      <c r="I154" s="12">
        <f>SUMIFS($H$10:H154,$D$10:D154,Tabla13[[#This Row],[CATEGORÍA]])</f>
        <v>0.39545771639693134</v>
      </c>
      <c r="J154" s="3" t="str">
        <f>IFERROR(VLOOKUP(Tabla13[[#This Row],[% ACUM]],$D$5:$E$7,2,1),"C")</f>
        <v>A</v>
      </c>
    </row>
    <row r="155" spans="2:10" x14ac:dyDescent="0.2">
      <c r="B155" s="2">
        <v>348385</v>
      </c>
      <c r="C155" s="2" t="s">
        <v>309</v>
      </c>
      <c r="D155" s="2" t="s">
        <v>5</v>
      </c>
      <c r="E155" s="3" t="s">
        <v>6</v>
      </c>
      <c r="F155" s="11">
        <v>72127</v>
      </c>
      <c r="G155" s="11">
        <f>SUMIFS(Tabla13[VENTA ÚLT 12 MESES EN S/.],Tabla13[CATEGORÍA],Tabla13[[#This Row],[CATEGORÍA]])</f>
        <v>11268517</v>
      </c>
      <c r="H155" s="12">
        <f>IFERROR(Tabla13[[#This Row],[VENTA ÚLT 12 MESES EN S/.]]/Tabla13[[#This Row],[VENTA CAT ÚLT 12 MESES]],0)</f>
        <v>6.4007535330514211E-3</v>
      </c>
      <c r="I155" s="12">
        <f>SUMIFS($H$10:H155,$D$10:D155,Tabla13[[#This Row],[CATEGORÍA]])</f>
        <v>0.40185846992998275</v>
      </c>
      <c r="J155" s="3" t="str">
        <f>IFERROR(VLOOKUP(Tabla13[[#This Row],[% ACUM]],$D$5:$E$7,2,1),"C")</f>
        <v>A</v>
      </c>
    </row>
    <row r="156" spans="2:10" x14ac:dyDescent="0.2">
      <c r="B156" s="2">
        <v>348894</v>
      </c>
      <c r="C156" s="2" t="s">
        <v>211</v>
      </c>
      <c r="D156" s="2" t="s">
        <v>5</v>
      </c>
      <c r="E156" s="3" t="s">
        <v>6</v>
      </c>
      <c r="F156" s="11">
        <v>71830</v>
      </c>
      <c r="G156" s="11">
        <f>SUMIFS(Tabla13[VENTA ÚLT 12 MESES EN S/.],Tabla13[CATEGORÍA],Tabla13[[#This Row],[CATEGORÍA]])</f>
        <v>11268517</v>
      </c>
      <c r="H156" s="12">
        <f>IFERROR(Tabla13[[#This Row],[VENTA ÚLT 12 MESES EN S/.]]/Tabla13[[#This Row],[VENTA CAT ÚLT 12 MESES]],0)</f>
        <v>6.3743969148735364E-3</v>
      </c>
      <c r="I156" s="12">
        <f>SUMIFS($H$10:H156,$D$10:D156,Tabla13[[#This Row],[CATEGORÍA]])</f>
        <v>0.40823286684485627</v>
      </c>
      <c r="J156" s="3" t="str">
        <f>IFERROR(VLOOKUP(Tabla13[[#This Row],[% ACUM]],$D$5:$E$7,2,1),"C")</f>
        <v>A</v>
      </c>
    </row>
    <row r="157" spans="2:10" x14ac:dyDescent="0.2">
      <c r="B157" s="2">
        <v>366674</v>
      </c>
      <c r="C157" s="2" t="s">
        <v>790</v>
      </c>
      <c r="D157" s="2" t="s">
        <v>5</v>
      </c>
      <c r="E157" s="3" t="s">
        <v>6</v>
      </c>
      <c r="F157" s="11">
        <v>71696</v>
      </c>
      <c r="G157" s="11">
        <f>SUMIFS(Tabla13[VENTA ÚLT 12 MESES EN S/.],Tabla13[CATEGORÍA],Tabla13[[#This Row],[CATEGORÍA]])</f>
        <v>11268517</v>
      </c>
      <c r="H157" s="12">
        <f>IFERROR(Tabla13[[#This Row],[VENTA ÚLT 12 MESES EN S/.]]/Tabla13[[#This Row],[VENTA CAT ÚLT 12 MESES]],0)</f>
        <v>6.362505376705737E-3</v>
      </c>
      <c r="I157" s="12">
        <f>SUMIFS($H$10:H157,$D$10:D157,Tabla13[[#This Row],[CATEGORÍA]])</f>
        <v>0.41459537222156201</v>
      </c>
      <c r="J157" s="3" t="str">
        <f>IFERROR(VLOOKUP(Tabla13[[#This Row],[% ACUM]],$D$5:$E$7,2,1),"C")</f>
        <v>A</v>
      </c>
    </row>
    <row r="158" spans="2:10" x14ac:dyDescent="0.2">
      <c r="B158" s="2">
        <v>367835</v>
      </c>
      <c r="C158" s="2" t="s">
        <v>771</v>
      </c>
      <c r="D158" s="2" t="s">
        <v>5</v>
      </c>
      <c r="E158" s="3" t="s">
        <v>6</v>
      </c>
      <c r="F158" s="11">
        <v>71129</v>
      </c>
      <c r="G158" s="11">
        <f>SUMIFS(Tabla13[VENTA ÚLT 12 MESES EN S/.],Tabla13[CATEGORÍA],Tabla13[[#This Row],[CATEGORÍA]])</f>
        <v>11268517</v>
      </c>
      <c r="H158" s="12">
        <f>IFERROR(Tabla13[[#This Row],[VENTA ÚLT 12 MESES EN S/.]]/Tabla13[[#This Row],[VENTA CAT ÚLT 12 MESES]],0)</f>
        <v>6.3121881965479574E-3</v>
      </c>
      <c r="I158" s="12">
        <f>SUMIFS($H$10:H158,$D$10:D158,Tabla13[[#This Row],[CATEGORÍA]])</f>
        <v>0.42090756041810995</v>
      </c>
      <c r="J158" s="3" t="str">
        <f>IFERROR(VLOOKUP(Tabla13[[#This Row],[% ACUM]],$D$5:$E$7,2,1),"C")</f>
        <v>A</v>
      </c>
    </row>
    <row r="159" spans="2:10" x14ac:dyDescent="0.2">
      <c r="B159" s="2">
        <v>362714</v>
      </c>
      <c r="C159" s="2" t="s">
        <v>515</v>
      </c>
      <c r="D159" s="2" t="s">
        <v>5</v>
      </c>
      <c r="E159" s="3" t="s">
        <v>6</v>
      </c>
      <c r="F159" s="11">
        <v>71052</v>
      </c>
      <c r="G159" s="11">
        <f>SUMIFS(Tabla13[VENTA ÚLT 12 MESES EN S/.],Tabla13[CATEGORÍA],Tabla13[[#This Row],[CATEGORÍA]])</f>
        <v>11268517</v>
      </c>
      <c r="H159" s="12">
        <f>IFERROR(Tabla13[[#This Row],[VENTA ÚLT 12 MESES EN S/.]]/Tabla13[[#This Row],[VENTA CAT ÚLT 12 MESES]],0)</f>
        <v>6.3053549992425802E-3</v>
      </c>
      <c r="I159" s="12">
        <f>SUMIFS($H$10:H159,$D$10:D159,Tabla13[[#This Row],[CATEGORÍA]])</f>
        <v>0.42721291541735251</v>
      </c>
      <c r="J159" s="3" t="str">
        <f>IFERROR(VLOOKUP(Tabla13[[#This Row],[% ACUM]],$D$5:$E$7,2,1),"C")</f>
        <v>A</v>
      </c>
    </row>
    <row r="160" spans="2:10" x14ac:dyDescent="0.2">
      <c r="B160" s="2">
        <v>348811</v>
      </c>
      <c r="C160" s="2" t="s">
        <v>244</v>
      </c>
      <c r="D160" s="2" t="s">
        <v>5</v>
      </c>
      <c r="E160" s="3" t="s">
        <v>6</v>
      </c>
      <c r="F160" s="11">
        <v>71023</v>
      </c>
      <c r="G160" s="11">
        <f>SUMIFS(Tabla13[VENTA ÚLT 12 MESES EN S/.],Tabla13[CATEGORÍA],Tabla13[[#This Row],[CATEGORÍA]])</f>
        <v>11268517</v>
      </c>
      <c r="H160" s="12">
        <f>IFERROR(Tabla13[[#This Row],[VENTA ÚLT 12 MESES EN S/.]]/Tabla13[[#This Row],[VENTA CAT ÚLT 12 MESES]],0)</f>
        <v>6.3027814574002951E-3</v>
      </c>
      <c r="I160" s="12">
        <f>SUMIFS($H$10:H160,$D$10:D160,Tabla13[[#This Row],[CATEGORÍA]])</f>
        <v>0.43351569687475283</v>
      </c>
      <c r="J160" s="3" t="str">
        <f>IFERROR(VLOOKUP(Tabla13[[#This Row],[% ACUM]],$D$5:$E$7,2,1),"C")</f>
        <v>A</v>
      </c>
    </row>
    <row r="161" spans="2:10" x14ac:dyDescent="0.2">
      <c r="B161" s="2">
        <v>348887</v>
      </c>
      <c r="C161" s="2" t="s">
        <v>566</v>
      </c>
      <c r="D161" s="2" t="s">
        <v>5</v>
      </c>
      <c r="E161" s="3" t="s">
        <v>6</v>
      </c>
      <c r="F161" s="11">
        <v>70118</v>
      </c>
      <c r="G161" s="11">
        <f>SUMIFS(Tabla13[VENTA ÚLT 12 MESES EN S/.],Tabla13[CATEGORÍA],Tabla13[[#This Row],[CATEGORÍA]])</f>
        <v>11268517</v>
      </c>
      <c r="H161" s="12">
        <f>IFERROR(Tabla13[[#This Row],[VENTA ÚLT 12 MESES EN S/.]]/Tabla13[[#This Row],[VENTA CAT ÚLT 12 MESES]],0)</f>
        <v>6.2224692033565733E-3</v>
      </c>
      <c r="I161" s="12">
        <f>SUMIFS($H$10:H161,$D$10:D161,Tabla13[[#This Row],[CATEGORÍA]])</f>
        <v>0.43973816607810939</v>
      </c>
      <c r="J161" s="3" t="str">
        <f>IFERROR(VLOOKUP(Tabla13[[#This Row],[% ACUM]],$D$5:$E$7,2,1),"C")</f>
        <v>A</v>
      </c>
    </row>
    <row r="162" spans="2:10" x14ac:dyDescent="0.2">
      <c r="B162" s="2">
        <v>348817</v>
      </c>
      <c r="C162" s="2" t="s">
        <v>205</v>
      </c>
      <c r="D162" s="2" t="s">
        <v>5</v>
      </c>
      <c r="E162" s="3" t="s">
        <v>6</v>
      </c>
      <c r="F162" s="11">
        <v>68149</v>
      </c>
      <c r="G162" s="11">
        <f>SUMIFS(Tabla13[VENTA ÚLT 12 MESES EN S/.],Tabla13[CATEGORÍA],Tabla13[[#This Row],[CATEGORÍA]])</f>
        <v>11268517</v>
      </c>
      <c r="H162" s="12">
        <f>IFERROR(Tabla13[[#This Row],[VENTA ÚLT 12 MESES EN S/.]]/Tabla13[[#This Row],[VENTA CAT ÚLT 12 MESES]],0)</f>
        <v>6.047734586547635E-3</v>
      </c>
      <c r="I162" s="12">
        <f>SUMIFS($H$10:H162,$D$10:D162,Tabla13[[#This Row],[CATEGORÍA]])</f>
        <v>0.44578590066465701</v>
      </c>
      <c r="J162" s="3" t="str">
        <f>IFERROR(VLOOKUP(Tabla13[[#This Row],[% ACUM]],$D$5:$E$7,2,1),"C")</f>
        <v>A</v>
      </c>
    </row>
    <row r="163" spans="2:10" x14ac:dyDescent="0.2">
      <c r="B163" s="2">
        <v>362789</v>
      </c>
      <c r="C163" s="2" t="s">
        <v>500</v>
      </c>
      <c r="D163" s="2" t="s">
        <v>5</v>
      </c>
      <c r="E163" s="3" t="s">
        <v>6</v>
      </c>
      <c r="F163" s="11">
        <v>67973</v>
      </c>
      <c r="G163" s="11">
        <f>SUMIFS(Tabla13[VENTA ÚLT 12 MESES EN S/.],Tabla13[CATEGORÍA],Tabla13[[#This Row],[CATEGORÍA]])</f>
        <v>11268517</v>
      </c>
      <c r="H163" s="12">
        <f>IFERROR(Tabla13[[#This Row],[VENTA ÚLT 12 MESES EN S/.]]/Tabla13[[#This Row],[VENTA CAT ÚLT 12 MESES]],0)</f>
        <v>6.0321158498496301E-3</v>
      </c>
      <c r="I163" s="12">
        <f>SUMIFS($H$10:H163,$D$10:D163,Tabla13[[#This Row],[CATEGORÍA]])</f>
        <v>0.45181801651450665</v>
      </c>
      <c r="J163" s="3" t="str">
        <f>IFERROR(VLOOKUP(Tabla13[[#This Row],[% ACUM]],$D$5:$E$7,2,1),"C")</f>
        <v>A</v>
      </c>
    </row>
    <row r="164" spans="2:10" x14ac:dyDescent="0.2">
      <c r="B164" s="2">
        <v>348437</v>
      </c>
      <c r="C164" s="2" t="s">
        <v>528</v>
      </c>
      <c r="D164" s="2" t="s">
        <v>5</v>
      </c>
      <c r="E164" s="3" t="s">
        <v>6</v>
      </c>
      <c r="F164" s="11">
        <v>67358</v>
      </c>
      <c r="G164" s="11">
        <f>SUMIFS(Tabla13[VENTA ÚLT 12 MESES EN S/.],Tabla13[CATEGORÍA],Tabla13[[#This Row],[CATEGORÍA]])</f>
        <v>11268517</v>
      </c>
      <c r="H164" s="12">
        <f>IFERROR(Tabla13[[#This Row],[VENTA ÚLT 12 MESES EN S/.]]/Tabla13[[#This Row],[VENTA CAT ÚLT 12 MESES]],0)</f>
        <v>5.9775390142287575E-3</v>
      </c>
      <c r="I164" s="12">
        <f>SUMIFS($H$10:H164,$D$10:D164,Tabla13[[#This Row],[CATEGORÍA]])</f>
        <v>0.45779555552873541</v>
      </c>
      <c r="J164" s="3" t="str">
        <f>IFERROR(VLOOKUP(Tabla13[[#This Row],[% ACUM]],$D$5:$E$7,2,1),"C")</f>
        <v>A</v>
      </c>
    </row>
    <row r="165" spans="2:10" x14ac:dyDescent="0.2">
      <c r="B165" s="2">
        <v>348780</v>
      </c>
      <c r="C165" s="2" t="s">
        <v>119</v>
      </c>
      <c r="D165" s="2" t="s">
        <v>5</v>
      </c>
      <c r="E165" s="3" t="s">
        <v>6</v>
      </c>
      <c r="F165" s="11">
        <v>66974</v>
      </c>
      <c r="G165" s="11">
        <f>SUMIFS(Tabla13[VENTA ÚLT 12 MESES EN S/.],Tabla13[CATEGORÍA],Tabla13[[#This Row],[CATEGORÍA]])</f>
        <v>11268517</v>
      </c>
      <c r="H165" s="12">
        <f>IFERROR(Tabla13[[#This Row],[VENTA ÚLT 12 MESES EN S/.]]/Tabla13[[#This Row],[VENTA CAT ÚLT 12 MESES]],0)</f>
        <v>5.9434617705240184E-3</v>
      </c>
      <c r="I165" s="12">
        <f>SUMIFS($H$10:H165,$D$10:D165,Tabla13[[#This Row],[CATEGORÍA]])</f>
        <v>0.46373901729925943</v>
      </c>
      <c r="J165" s="3" t="str">
        <f>IFERROR(VLOOKUP(Tabla13[[#This Row],[% ACUM]],$D$5:$E$7,2,1),"C")</f>
        <v>A</v>
      </c>
    </row>
    <row r="166" spans="2:10" x14ac:dyDescent="0.2">
      <c r="B166" s="2">
        <v>367861</v>
      </c>
      <c r="C166" s="2" t="s">
        <v>733</v>
      </c>
      <c r="D166" s="2" t="s">
        <v>5</v>
      </c>
      <c r="E166" s="3" t="s">
        <v>6</v>
      </c>
      <c r="F166" s="11">
        <v>65418</v>
      </c>
      <c r="G166" s="11">
        <f>SUMIFS(Tabla13[VENTA ÚLT 12 MESES EN S/.],Tabla13[CATEGORÍA],Tabla13[[#This Row],[CATEGORÍA]])</f>
        <v>11268517</v>
      </c>
      <c r="H166" s="12">
        <f>IFERROR(Tabla13[[#This Row],[VENTA ÚLT 12 MESES EN S/.]]/Tabla13[[#This Row],[VENTA CAT ÚLT 12 MESES]],0)</f>
        <v>5.8053779392621052E-3</v>
      </c>
      <c r="I166" s="12">
        <f>SUMIFS($H$10:H166,$D$10:D166,Tabla13[[#This Row],[CATEGORÍA]])</f>
        <v>0.46954439523852154</v>
      </c>
      <c r="J166" s="3" t="str">
        <f>IFERROR(VLOOKUP(Tabla13[[#This Row],[% ACUM]],$D$5:$E$7,2,1),"C")</f>
        <v>A</v>
      </c>
    </row>
    <row r="167" spans="2:10" x14ac:dyDescent="0.2">
      <c r="B167" s="2">
        <v>367826</v>
      </c>
      <c r="C167" s="2" t="s">
        <v>749</v>
      </c>
      <c r="D167" s="2" t="s">
        <v>5</v>
      </c>
      <c r="E167" s="3" t="s">
        <v>6</v>
      </c>
      <c r="F167" s="11">
        <v>64823</v>
      </c>
      <c r="G167" s="11">
        <f>SUMIFS(Tabla13[VENTA ÚLT 12 MESES EN S/.],Tabla13[CATEGORÍA],Tabla13[[#This Row],[CATEGORÍA]])</f>
        <v>11268517</v>
      </c>
      <c r="H167" s="12">
        <f>IFERROR(Tabla13[[#This Row],[VENTA ÚLT 12 MESES EN S/.]]/Tabla13[[#This Row],[VENTA CAT ÚLT 12 MESES]],0)</f>
        <v>5.7525759600841886E-3</v>
      </c>
      <c r="I167" s="12">
        <f>SUMIFS($H$10:H167,$D$10:D167,Tabla13[[#This Row],[CATEGORÍA]])</f>
        <v>0.4752969711986057</v>
      </c>
      <c r="J167" s="3" t="str">
        <f>IFERROR(VLOOKUP(Tabla13[[#This Row],[% ACUM]],$D$5:$E$7,2,1),"C")</f>
        <v>A</v>
      </c>
    </row>
    <row r="168" spans="2:10" x14ac:dyDescent="0.2">
      <c r="B168" s="2">
        <v>367834</v>
      </c>
      <c r="C168" s="2" t="s">
        <v>770</v>
      </c>
      <c r="D168" s="2" t="s">
        <v>5</v>
      </c>
      <c r="E168" s="3" t="s">
        <v>6</v>
      </c>
      <c r="F168" s="11">
        <v>64663</v>
      </c>
      <c r="G168" s="11">
        <f>SUMIFS(Tabla13[VENTA ÚLT 12 MESES EN S/.],Tabla13[CATEGORÍA],Tabla13[[#This Row],[CATEGORÍA]])</f>
        <v>11268517</v>
      </c>
      <c r="H168" s="12">
        <f>IFERROR(Tabla13[[#This Row],[VENTA ÚLT 12 MESES EN S/.]]/Tabla13[[#This Row],[VENTA CAT ÚLT 12 MESES]],0)</f>
        <v>5.7383771085405474E-3</v>
      </c>
      <c r="I168" s="12">
        <f>SUMIFS($H$10:H168,$D$10:D168,Tabla13[[#This Row],[CATEGORÍA]])</f>
        <v>0.48103534830714623</v>
      </c>
      <c r="J168" s="3" t="str">
        <f>IFERROR(VLOOKUP(Tabla13[[#This Row],[% ACUM]],$D$5:$E$7,2,1),"C")</f>
        <v>A</v>
      </c>
    </row>
    <row r="169" spans="2:10" x14ac:dyDescent="0.2">
      <c r="B169" s="2">
        <v>362797</v>
      </c>
      <c r="C169" s="2" t="s">
        <v>402</v>
      </c>
      <c r="D169" s="2" t="s">
        <v>5</v>
      </c>
      <c r="E169" s="3" t="s">
        <v>6</v>
      </c>
      <c r="F169" s="11">
        <v>64259</v>
      </c>
      <c r="G169" s="11">
        <f>SUMIFS(Tabla13[VENTA ÚLT 12 MESES EN S/.],Tabla13[CATEGORÍA],Tabla13[[#This Row],[CATEGORÍA]])</f>
        <v>11268517</v>
      </c>
      <c r="H169" s="12">
        <f>IFERROR(Tabla13[[#This Row],[VENTA ÚLT 12 MESES EN S/.]]/Tabla13[[#This Row],[VENTA CAT ÚLT 12 MESES]],0)</f>
        <v>5.7025250083928523E-3</v>
      </c>
      <c r="I169" s="12">
        <f>SUMIFS($H$10:H169,$D$10:D169,Tabla13[[#This Row],[CATEGORÍA]])</f>
        <v>0.48673787331553908</v>
      </c>
      <c r="J169" s="3" t="str">
        <f>IFERROR(VLOOKUP(Tabla13[[#This Row],[% ACUM]],$D$5:$E$7,2,1),"C")</f>
        <v>A</v>
      </c>
    </row>
    <row r="170" spans="2:10" x14ac:dyDescent="0.2">
      <c r="B170" s="2">
        <v>348414</v>
      </c>
      <c r="C170" s="2" t="s">
        <v>299</v>
      </c>
      <c r="D170" s="2" t="s">
        <v>5</v>
      </c>
      <c r="E170" s="3" t="s">
        <v>6</v>
      </c>
      <c r="F170" s="11">
        <v>64042</v>
      </c>
      <c r="G170" s="11">
        <f>SUMIFS(Tabla13[VENTA ÚLT 12 MESES EN S/.],Tabla13[CATEGORÍA],Tabla13[[#This Row],[CATEGORÍA]])</f>
        <v>11268517</v>
      </c>
      <c r="H170" s="12">
        <f>IFERROR(Tabla13[[#This Row],[VENTA ÚLT 12 MESES EN S/.]]/Tabla13[[#This Row],[VENTA CAT ÚLT 12 MESES]],0)</f>
        <v>5.6832678159867891E-3</v>
      </c>
      <c r="I170" s="12">
        <f>SUMIFS($H$10:H170,$D$10:D170,Tabla13[[#This Row],[CATEGORÍA]])</f>
        <v>0.49242114113152585</v>
      </c>
      <c r="J170" s="3" t="str">
        <f>IFERROR(VLOOKUP(Tabla13[[#This Row],[% ACUM]],$D$5:$E$7,2,1),"C")</f>
        <v>A</v>
      </c>
    </row>
    <row r="171" spans="2:10" x14ac:dyDescent="0.2">
      <c r="B171" s="2">
        <v>348276</v>
      </c>
      <c r="C171" s="2" t="s">
        <v>753</v>
      </c>
      <c r="D171" s="2" t="s">
        <v>5</v>
      </c>
      <c r="E171" s="3" t="s">
        <v>6</v>
      </c>
      <c r="F171" s="11">
        <v>63942</v>
      </c>
      <c r="G171" s="11">
        <f>SUMIFS(Tabla13[VENTA ÚLT 12 MESES EN S/.],Tabla13[CATEGORÍA],Tabla13[[#This Row],[CATEGORÍA]])</f>
        <v>11268517</v>
      </c>
      <c r="H171" s="12">
        <f>IFERROR(Tabla13[[#This Row],[VENTA ÚLT 12 MESES EN S/.]]/Tabla13[[#This Row],[VENTA CAT ÚLT 12 MESES]],0)</f>
        <v>5.6743935337720125E-3</v>
      </c>
      <c r="I171" s="12">
        <f>SUMIFS($H$10:H171,$D$10:D171,Tabla13[[#This Row],[CATEGORÍA]])</f>
        <v>0.49809553466529788</v>
      </c>
      <c r="J171" s="3" t="str">
        <f>IFERROR(VLOOKUP(Tabla13[[#This Row],[% ACUM]],$D$5:$E$7,2,1),"C")</f>
        <v>A</v>
      </c>
    </row>
    <row r="172" spans="2:10" x14ac:dyDescent="0.2">
      <c r="B172" s="2">
        <v>348868</v>
      </c>
      <c r="C172" s="2" t="s">
        <v>289</v>
      </c>
      <c r="D172" s="2" t="s">
        <v>5</v>
      </c>
      <c r="E172" s="3" t="s">
        <v>6</v>
      </c>
      <c r="F172" s="11">
        <v>63870</v>
      </c>
      <c r="G172" s="11">
        <f>SUMIFS(Tabla13[VENTA ÚLT 12 MESES EN S/.],Tabla13[CATEGORÍA],Tabla13[[#This Row],[CATEGORÍA]])</f>
        <v>11268517</v>
      </c>
      <c r="H172" s="12">
        <f>IFERROR(Tabla13[[#This Row],[VENTA ÚLT 12 MESES EN S/.]]/Tabla13[[#This Row],[VENTA CAT ÚLT 12 MESES]],0)</f>
        <v>5.6680040505773738E-3</v>
      </c>
      <c r="I172" s="12">
        <f>SUMIFS($H$10:H172,$D$10:D172,Tabla13[[#This Row],[CATEGORÍA]])</f>
        <v>0.5037635387158752</v>
      </c>
      <c r="J172" s="3" t="str">
        <f>IFERROR(VLOOKUP(Tabla13[[#This Row],[% ACUM]],$D$5:$E$7,2,1),"C")</f>
        <v>B</v>
      </c>
    </row>
    <row r="173" spans="2:10" x14ac:dyDescent="0.2">
      <c r="B173" s="2">
        <v>362803</v>
      </c>
      <c r="C173" s="2" t="s">
        <v>432</v>
      </c>
      <c r="D173" s="2" t="s">
        <v>5</v>
      </c>
      <c r="E173" s="3" t="s">
        <v>6</v>
      </c>
      <c r="F173" s="11">
        <v>63839</v>
      </c>
      <c r="G173" s="11">
        <f>SUMIFS(Tabla13[VENTA ÚLT 12 MESES EN S/.],Tabla13[CATEGORÍA],Tabla13[[#This Row],[CATEGORÍA]])</f>
        <v>11268517</v>
      </c>
      <c r="H173" s="12">
        <f>IFERROR(Tabla13[[#This Row],[VENTA ÚLT 12 MESES EN S/.]]/Tabla13[[#This Row],[VENTA CAT ÚLT 12 MESES]],0)</f>
        <v>5.6652530230907935E-3</v>
      </c>
      <c r="I173" s="12">
        <f>SUMIFS($H$10:H173,$D$10:D173,Tabla13[[#This Row],[CATEGORÍA]])</f>
        <v>0.50942879173896605</v>
      </c>
      <c r="J173" s="3" t="str">
        <f>IFERROR(VLOOKUP(Tabla13[[#This Row],[% ACUM]],$D$5:$E$7,2,1),"C")</f>
        <v>B</v>
      </c>
    </row>
    <row r="174" spans="2:10" x14ac:dyDescent="0.2">
      <c r="B174" s="2">
        <v>362715</v>
      </c>
      <c r="C174" s="2" t="s">
        <v>514</v>
      </c>
      <c r="D174" s="2" t="s">
        <v>5</v>
      </c>
      <c r="E174" s="3" t="s">
        <v>6</v>
      </c>
      <c r="F174" s="11">
        <v>63802</v>
      </c>
      <c r="G174" s="11">
        <f>SUMIFS(Tabla13[VENTA ÚLT 12 MESES EN S/.],Tabla13[CATEGORÍA],Tabla13[[#This Row],[CATEGORÍA]])</f>
        <v>11268517</v>
      </c>
      <c r="H174" s="12">
        <f>IFERROR(Tabla13[[#This Row],[VENTA ÚLT 12 MESES EN S/.]]/Tabla13[[#This Row],[VENTA CAT ÚLT 12 MESES]],0)</f>
        <v>5.6619695386713265E-3</v>
      </c>
      <c r="I174" s="12">
        <f>SUMIFS($H$10:H174,$D$10:D174,Tabla13[[#This Row],[CATEGORÍA]])</f>
        <v>0.51509076127763742</v>
      </c>
      <c r="J174" s="3" t="str">
        <f>IFERROR(VLOOKUP(Tabla13[[#This Row],[% ACUM]],$D$5:$E$7,2,1),"C")</f>
        <v>B</v>
      </c>
    </row>
    <row r="175" spans="2:10" x14ac:dyDescent="0.2">
      <c r="B175" s="2">
        <v>348793</v>
      </c>
      <c r="C175" s="2" t="s">
        <v>120</v>
      </c>
      <c r="D175" s="2" t="s">
        <v>5</v>
      </c>
      <c r="E175" s="3" t="s">
        <v>6</v>
      </c>
      <c r="F175" s="11">
        <v>63745</v>
      </c>
      <c r="G175" s="11">
        <f>SUMIFS(Tabla13[VENTA ÚLT 12 MESES EN S/.],Tabla13[CATEGORÍA],Tabla13[[#This Row],[CATEGORÍA]])</f>
        <v>11268517</v>
      </c>
      <c r="H175" s="12">
        <f>IFERROR(Tabla13[[#This Row],[VENTA ÚLT 12 MESES EN S/.]]/Tabla13[[#This Row],[VENTA CAT ÚLT 12 MESES]],0)</f>
        <v>5.6569111978089044E-3</v>
      </c>
      <c r="I175" s="12">
        <f>SUMIFS($H$10:H175,$D$10:D175,Tabla13[[#This Row],[CATEGORÍA]])</f>
        <v>0.52074767247544629</v>
      </c>
      <c r="J175" s="3" t="str">
        <f>IFERROR(VLOOKUP(Tabla13[[#This Row],[% ACUM]],$D$5:$E$7,2,1),"C")</f>
        <v>B</v>
      </c>
    </row>
    <row r="176" spans="2:10" x14ac:dyDescent="0.2">
      <c r="B176" s="2">
        <v>348410</v>
      </c>
      <c r="C176" s="2" t="s">
        <v>384</v>
      </c>
      <c r="D176" s="2" t="s">
        <v>5</v>
      </c>
      <c r="E176" s="3" t="s">
        <v>6</v>
      </c>
      <c r="F176" s="11">
        <v>63159</v>
      </c>
      <c r="G176" s="11">
        <f>SUMIFS(Tabla13[VENTA ÚLT 12 MESES EN S/.],Tabla13[CATEGORÍA],Tabla13[[#This Row],[CATEGORÍA]])</f>
        <v>11268517</v>
      </c>
      <c r="H176" s="12">
        <f>IFERROR(Tabla13[[#This Row],[VENTA ÚLT 12 MESES EN S/.]]/Tabla13[[#This Row],[VENTA CAT ÚLT 12 MESES]],0)</f>
        <v>5.6049079040303177E-3</v>
      </c>
      <c r="I176" s="12">
        <f>SUMIFS($H$10:H176,$D$10:D176,Tabla13[[#This Row],[CATEGORÍA]])</f>
        <v>0.52635258037947663</v>
      </c>
      <c r="J176" s="3" t="str">
        <f>IFERROR(VLOOKUP(Tabla13[[#This Row],[% ACUM]],$D$5:$E$7,2,1),"C")</f>
        <v>B</v>
      </c>
    </row>
    <row r="177" spans="2:10" x14ac:dyDescent="0.2">
      <c r="B177" s="2">
        <v>348401</v>
      </c>
      <c r="C177" s="2" t="s">
        <v>662</v>
      </c>
      <c r="D177" s="2" t="s">
        <v>5</v>
      </c>
      <c r="E177" s="3" t="s">
        <v>6</v>
      </c>
      <c r="F177" s="11">
        <v>62734</v>
      </c>
      <c r="G177" s="11">
        <f>SUMIFS(Tabla13[VENTA ÚLT 12 MESES EN S/.],Tabla13[CATEGORÍA],Tabla13[[#This Row],[CATEGORÍA]])</f>
        <v>11268517</v>
      </c>
      <c r="H177" s="12">
        <f>IFERROR(Tabla13[[#This Row],[VENTA ÚLT 12 MESES EN S/.]]/Tabla13[[#This Row],[VENTA CAT ÚLT 12 MESES]],0)</f>
        <v>5.5671922046175194E-3</v>
      </c>
      <c r="I177" s="12">
        <f>SUMIFS($H$10:H177,$D$10:D177,Tabla13[[#This Row],[CATEGORÍA]])</f>
        <v>0.53191977258409417</v>
      </c>
      <c r="J177" s="3" t="str">
        <f>IFERROR(VLOOKUP(Tabla13[[#This Row],[% ACUM]],$D$5:$E$7,2,1),"C")</f>
        <v>B</v>
      </c>
    </row>
    <row r="178" spans="2:10" x14ac:dyDescent="0.2">
      <c r="B178" s="2">
        <v>348899</v>
      </c>
      <c r="C178" s="2" t="s">
        <v>118</v>
      </c>
      <c r="D178" s="2" t="s">
        <v>5</v>
      </c>
      <c r="E178" s="3" t="s">
        <v>6</v>
      </c>
      <c r="F178" s="11">
        <v>62604</v>
      </c>
      <c r="G178" s="11">
        <f>SUMIFS(Tabla13[VENTA ÚLT 12 MESES EN S/.],Tabla13[CATEGORÍA],Tabla13[[#This Row],[CATEGORÍA]])</f>
        <v>11268517</v>
      </c>
      <c r="H178" s="12">
        <f>IFERROR(Tabla13[[#This Row],[VENTA ÚLT 12 MESES EN S/.]]/Tabla13[[#This Row],[VENTA CAT ÚLT 12 MESES]],0)</f>
        <v>5.5556556377383114E-3</v>
      </c>
      <c r="I178" s="12">
        <f>SUMIFS($H$10:H178,$D$10:D178,Tabla13[[#This Row],[CATEGORÍA]])</f>
        <v>0.53747542822183247</v>
      </c>
      <c r="J178" s="3" t="str">
        <f>IFERROR(VLOOKUP(Tabla13[[#This Row],[% ACUM]],$D$5:$E$7,2,1),"C")</f>
        <v>B</v>
      </c>
    </row>
    <row r="179" spans="2:10" x14ac:dyDescent="0.2">
      <c r="B179" s="2">
        <v>348852</v>
      </c>
      <c r="C179" s="2" t="s">
        <v>232</v>
      </c>
      <c r="D179" s="2" t="s">
        <v>5</v>
      </c>
      <c r="E179" s="3" t="s">
        <v>6</v>
      </c>
      <c r="F179" s="11">
        <v>62406</v>
      </c>
      <c r="G179" s="11">
        <f>SUMIFS(Tabla13[VENTA ÚLT 12 MESES EN S/.],Tabla13[CATEGORÍA],Tabla13[[#This Row],[CATEGORÍA]])</f>
        <v>11268517</v>
      </c>
      <c r="H179" s="12">
        <f>IFERROR(Tabla13[[#This Row],[VENTA ÚLT 12 MESES EN S/.]]/Tabla13[[#This Row],[VENTA CAT ÚLT 12 MESES]],0)</f>
        <v>5.5380845589530544E-3</v>
      </c>
      <c r="I179" s="12">
        <f>SUMIFS($H$10:H179,$D$10:D179,Tabla13[[#This Row],[CATEGORÍA]])</f>
        <v>0.54301351278078558</v>
      </c>
      <c r="J179" s="3" t="str">
        <f>IFERROR(VLOOKUP(Tabla13[[#This Row],[% ACUM]],$D$5:$E$7,2,1),"C")</f>
        <v>B</v>
      </c>
    </row>
    <row r="180" spans="2:10" x14ac:dyDescent="0.2">
      <c r="B180" s="2">
        <v>369670</v>
      </c>
      <c r="C180" s="2" t="s">
        <v>677</v>
      </c>
      <c r="D180" s="2" t="s">
        <v>5</v>
      </c>
      <c r="E180" s="3" t="s">
        <v>6</v>
      </c>
      <c r="F180" s="11">
        <v>62037</v>
      </c>
      <c r="G180" s="11">
        <f>SUMIFS(Tabla13[VENTA ÚLT 12 MESES EN S/.],Tabla13[CATEGORÍA],Tabla13[[#This Row],[CATEGORÍA]])</f>
        <v>11268517</v>
      </c>
      <c r="H180" s="12">
        <f>IFERROR(Tabla13[[#This Row],[VENTA ÚLT 12 MESES EN S/.]]/Tabla13[[#This Row],[VENTA CAT ÚLT 12 MESES]],0)</f>
        <v>5.5053384575805319E-3</v>
      </c>
      <c r="I180" s="12">
        <f>SUMIFS($H$10:H180,$D$10:D180,Tabla13[[#This Row],[CATEGORÍA]])</f>
        <v>0.54851885123836608</v>
      </c>
      <c r="J180" s="3" t="str">
        <f>IFERROR(VLOOKUP(Tabla13[[#This Row],[% ACUM]],$D$5:$E$7,2,1),"C")</f>
        <v>B</v>
      </c>
    </row>
    <row r="181" spans="2:10" x14ac:dyDescent="0.2">
      <c r="B181" s="2">
        <v>362800</v>
      </c>
      <c r="C181" s="2" t="s">
        <v>421</v>
      </c>
      <c r="D181" s="2" t="s">
        <v>5</v>
      </c>
      <c r="E181" s="3" t="s">
        <v>6</v>
      </c>
      <c r="F181" s="11">
        <v>61721</v>
      </c>
      <c r="G181" s="11">
        <f>SUMIFS(Tabla13[VENTA ÚLT 12 MESES EN S/.],Tabla13[CATEGORÍA],Tabla13[[#This Row],[CATEGORÍA]])</f>
        <v>11268517</v>
      </c>
      <c r="H181" s="12">
        <f>IFERROR(Tabla13[[#This Row],[VENTA ÚLT 12 MESES EN S/.]]/Tabla13[[#This Row],[VENTA CAT ÚLT 12 MESES]],0)</f>
        <v>5.4772957257818401E-3</v>
      </c>
      <c r="I181" s="12">
        <f>SUMIFS($H$10:H181,$D$10:D181,Tabla13[[#This Row],[CATEGORÍA]])</f>
        <v>0.5539961469641479</v>
      </c>
      <c r="J181" s="3" t="str">
        <f>IFERROR(VLOOKUP(Tabla13[[#This Row],[% ACUM]],$D$5:$E$7,2,1),"C")</f>
        <v>B</v>
      </c>
    </row>
    <row r="182" spans="2:10" x14ac:dyDescent="0.2">
      <c r="B182" s="2">
        <v>348872</v>
      </c>
      <c r="C182" s="2" t="s">
        <v>275</v>
      </c>
      <c r="D182" s="2" t="s">
        <v>5</v>
      </c>
      <c r="E182" s="3" t="s">
        <v>6</v>
      </c>
      <c r="F182" s="11">
        <v>61410</v>
      </c>
      <c r="G182" s="11">
        <f>SUMIFS(Tabla13[VENTA ÚLT 12 MESES EN S/.],Tabla13[CATEGORÍA],Tabla13[[#This Row],[CATEGORÍA]])</f>
        <v>11268517</v>
      </c>
      <c r="H182" s="12">
        <f>IFERROR(Tabla13[[#This Row],[VENTA ÚLT 12 MESES EN S/.]]/Tabla13[[#This Row],[VENTA CAT ÚLT 12 MESES]],0)</f>
        <v>5.4496967080938869E-3</v>
      </c>
      <c r="I182" s="12">
        <f>SUMIFS($H$10:H182,$D$10:D182,Tabla13[[#This Row],[CATEGORÍA]])</f>
        <v>0.55944584367224182</v>
      </c>
      <c r="J182" s="3" t="str">
        <f>IFERROR(VLOOKUP(Tabla13[[#This Row],[% ACUM]],$D$5:$E$7,2,1),"C")</f>
        <v>B</v>
      </c>
    </row>
    <row r="183" spans="2:10" x14ac:dyDescent="0.2">
      <c r="B183" s="2">
        <v>367817</v>
      </c>
      <c r="C183" s="2" t="s">
        <v>805</v>
      </c>
      <c r="D183" s="2" t="s">
        <v>5</v>
      </c>
      <c r="E183" s="3" t="s">
        <v>6</v>
      </c>
      <c r="F183" s="11">
        <v>61228</v>
      </c>
      <c r="G183" s="11">
        <f>SUMIFS(Tabla13[VENTA ÚLT 12 MESES EN S/.],Tabla13[CATEGORÍA],Tabla13[[#This Row],[CATEGORÍA]])</f>
        <v>11268517</v>
      </c>
      <c r="H183" s="12">
        <f>IFERROR(Tabla13[[#This Row],[VENTA ÚLT 12 MESES EN S/.]]/Tabla13[[#This Row],[VENTA CAT ÚLT 12 MESES]],0)</f>
        <v>5.4335455144629945E-3</v>
      </c>
      <c r="I183" s="12">
        <f>SUMIFS($H$10:H183,$D$10:D183,Tabla13[[#This Row],[CATEGORÍA]])</f>
        <v>0.56487938918670477</v>
      </c>
      <c r="J183" s="3" t="str">
        <f>IFERROR(VLOOKUP(Tabla13[[#This Row],[% ACUM]],$D$5:$E$7,2,1),"C")</f>
        <v>B</v>
      </c>
    </row>
    <row r="184" spans="2:10" x14ac:dyDescent="0.2">
      <c r="B184" s="2">
        <v>362660</v>
      </c>
      <c r="C184" s="2" t="s">
        <v>103</v>
      </c>
      <c r="D184" s="2" t="s">
        <v>5</v>
      </c>
      <c r="E184" s="3" t="s">
        <v>6</v>
      </c>
      <c r="F184" s="11">
        <v>61151</v>
      </c>
      <c r="G184" s="11">
        <f>SUMIFS(Tabla13[VENTA ÚLT 12 MESES EN S/.],Tabla13[CATEGORÍA],Tabla13[[#This Row],[CATEGORÍA]])</f>
        <v>11268517</v>
      </c>
      <c r="H184" s="12">
        <f>IFERROR(Tabla13[[#This Row],[VENTA ÚLT 12 MESES EN S/.]]/Tabla13[[#This Row],[VENTA CAT ÚLT 12 MESES]],0)</f>
        <v>5.4267123171576172E-3</v>
      </c>
      <c r="I184" s="12">
        <f>SUMIFS($H$10:H184,$D$10:D184,Tabla13[[#This Row],[CATEGORÍA]])</f>
        <v>0.57030610150386241</v>
      </c>
      <c r="J184" s="3" t="str">
        <f>IFERROR(VLOOKUP(Tabla13[[#This Row],[% ACUM]],$D$5:$E$7,2,1),"C")</f>
        <v>B</v>
      </c>
    </row>
    <row r="185" spans="2:10" x14ac:dyDescent="0.2">
      <c r="B185" s="2">
        <v>348858</v>
      </c>
      <c r="C185" s="2" t="s">
        <v>364</v>
      </c>
      <c r="D185" s="2" t="s">
        <v>5</v>
      </c>
      <c r="E185" s="3" t="s">
        <v>6</v>
      </c>
      <c r="F185" s="11">
        <v>60939</v>
      </c>
      <c r="G185" s="11">
        <f>SUMIFS(Tabla13[VENTA ÚLT 12 MESES EN S/.],Tabla13[CATEGORÍA],Tabla13[[#This Row],[CATEGORÍA]])</f>
        <v>11268517</v>
      </c>
      <c r="H185" s="12">
        <f>IFERROR(Tabla13[[#This Row],[VENTA ÚLT 12 MESES EN S/.]]/Tabla13[[#This Row],[VENTA CAT ÚLT 12 MESES]],0)</f>
        <v>5.4078988388622925E-3</v>
      </c>
      <c r="I185" s="12">
        <f>SUMIFS($H$10:H185,$D$10:D185,Tabla13[[#This Row],[CATEGORÍA]])</f>
        <v>0.57571400034272469</v>
      </c>
      <c r="J185" s="3" t="str">
        <f>IFERROR(VLOOKUP(Tabla13[[#This Row],[% ACUM]],$D$5:$E$7,2,1),"C")</f>
        <v>B</v>
      </c>
    </row>
    <row r="186" spans="2:10" x14ac:dyDescent="0.2">
      <c r="B186" s="2">
        <v>348310</v>
      </c>
      <c r="C186" s="2" t="s">
        <v>695</v>
      </c>
      <c r="D186" s="2" t="s">
        <v>5</v>
      </c>
      <c r="E186" s="3" t="s">
        <v>6</v>
      </c>
      <c r="F186" s="11">
        <v>60900</v>
      </c>
      <c r="G186" s="11">
        <f>SUMIFS(Tabla13[VENTA ÚLT 12 MESES EN S/.],Tabla13[CATEGORÍA],Tabla13[[#This Row],[CATEGORÍA]])</f>
        <v>11268517</v>
      </c>
      <c r="H186" s="12">
        <f>IFERROR(Tabla13[[#This Row],[VENTA ÚLT 12 MESES EN S/.]]/Tabla13[[#This Row],[VENTA CAT ÚLT 12 MESES]],0)</f>
        <v>5.4044378687985294E-3</v>
      </c>
      <c r="I186" s="12">
        <f>SUMIFS($H$10:H186,$D$10:D186,Tabla13[[#This Row],[CATEGORÍA]])</f>
        <v>0.5811184382115232</v>
      </c>
      <c r="J186" s="3" t="str">
        <f>IFERROR(VLOOKUP(Tabla13[[#This Row],[% ACUM]],$D$5:$E$7,2,1),"C")</f>
        <v>B</v>
      </c>
    </row>
    <row r="187" spans="2:10" x14ac:dyDescent="0.2">
      <c r="B187" s="2">
        <v>364398</v>
      </c>
      <c r="C187" s="2" t="s">
        <v>758</v>
      </c>
      <c r="D187" s="2" t="s">
        <v>5</v>
      </c>
      <c r="E187" s="3" t="s">
        <v>6</v>
      </c>
      <c r="F187" s="11">
        <v>60649</v>
      </c>
      <c r="G187" s="11">
        <f>SUMIFS(Tabla13[VENTA ÚLT 12 MESES EN S/.],Tabla13[CATEGORÍA],Tabla13[[#This Row],[CATEGORÍA]])</f>
        <v>11268517</v>
      </c>
      <c r="H187" s="12">
        <f>IFERROR(Tabla13[[#This Row],[VENTA ÚLT 12 MESES EN S/.]]/Tabla13[[#This Row],[VENTA CAT ÚLT 12 MESES]],0)</f>
        <v>5.3821634204394416E-3</v>
      </c>
      <c r="I187" s="12">
        <f>SUMIFS($H$10:H187,$D$10:D187,Tabla13[[#This Row],[CATEGORÍA]])</f>
        <v>0.5865006016319626</v>
      </c>
      <c r="J187" s="3" t="str">
        <f>IFERROR(VLOOKUP(Tabla13[[#This Row],[% ACUM]],$D$5:$E$7,2,1),"C")</f>
        <v>B</v>
      </c>
    </row>
    <row r="188" spans="2:10" x14ac:dyDescent="0.2">
      <c r="B188" s="2">
        <v>348876</v>
      </c>
      <c r="C188" s="2" t="s">
        <v>426</v>
      </c>
      <c r="D188" s="2" t="s">
        <v>5</v>
      </c>
      <c r="E188" s="3" t="s">
        <v>6</v>
      </c>
      <c r="F188" s="11">
        <v>60209</v>
      </c>
      <c r="G188" s="11">
        <f>SUMIFS(Tabla13[VENTA ÚLT 12 MESES EN S/.],Tabla13[CATEGORÍA],Tabla13[[#This Row],[CATEGORÍA]])</f>
        <v>11268517</v>
      </c>
      <c r="H188" s="12">
        <f>IFERROR(Tabla13[[#This Row],[VENTA ÚLT 12 MESES EN S/.]]/Tabla13[[#This Row],[VENTA CAT ÚLT 12 MESES]],0)</f>
        <v>5.3431165786944276E-3</v>
      </c>
      <c r="I188" s="12">
        <f>SUMIFS($H$10:H188,$D$10:D188,Tabla13[[#This Row],[CATEGORÍA]])</f>
        <v>0.59184371821065707</v>
      </c>
      <c r="J188" s="3" t="str">
        <f>IFERROR(VLOOKUP(Tabla13[[#This Row],[% ACUM]],$D$5:$E$7,2,1),"C")</f>
        <v>B</v>
      </c>
    </row>
    <row r="189" spans="2:10" x14ac:dyDescent="0.2">
      <c r="B189" s="2">
        <v>348830</v>
      </c>
      <c r="C189" s="2" t="s">
        <v>267</v>
      </c>
      <c r="D189" s="2" t="s">
        <v>5</v>
      </c>
      <c r="E189" s="3" t="s">
        <v>6</v>
      </c>
      <c r="F189" s="11">
        <v>59287</v>
      </c>
      <c r="G189" s="11">
        <f>SUMIFS(Tabla13[VENTA ÚLT 12 MESES EN S/.],Tabla13[CATEGORÍA],Tabla13[[#This Row],[CATEGORÍA]])</f>
        <v>11268517</v>
      </c>
      <c r="H189" s="12">
        <f>IFERROR(Tabla13[[#This Row],[VENTA ÚLT 12 MESES EN S/.]]/Tabla13[[#This Row],[VENTA CAT ÚLT 12 MESES]],0)</f>
        <v>5.2612956966741941E-3</v>
      </c>
      <c r="I189" s="12">
        <f>SUMIFS($H$10:H189,$D$10:D189,Tabla13[[#This Row],[CATEGORÍA]])</f>
        <v>0.59710501390733128</v>
      </c>
      <c r="J189" s="3" t="str">
        <f>IFERROR(VLOOKUP(Tabla13[[#This Row],[% ACUM]],$D$5:$E$7,2,1),"C")</f>
        <v>B</v>
      </c>
    </row>
    <row r="190" spans="2:10" x14ac:dyDescent="0.2">
      <c r="B190" s="2">
        <v>362786</v>
      </c>
      <c r="C190" s="2" t="s">
        <v>415</v>
      </c>
      <c r="D190" s="2" t="s">
        <v>5</v>
      </c>
      <c r="E190" s="3" t="s">
        <v>6</v>
      </c>
      <c r="F190" s="11">
        <v>59009</v>
      </c>
      <c r="G190" s="11">
        <f>SUMIFS(Tabla13[VENTA ÚLT 12 MESES EN S/.],Tabla13[CATEGORÍA],Tabla13[[#This Row],[CATEGORÍA]])</f>
        <v>11268517</v>
      </c>
      <c r="H190" s="12">
        <f>IFERROR(Tabla13[[#This Row],[VENTA ÚLT 12 MESES EN S/.]]/Tabla13[[#This Row],[VENTA CAT ÚLT 12 MESES]],0)</f>
        <v>5.2366251921171173E-3</v>
      </c>
      <c r="I190" s="12">
        <f>SUMIFS($H$10:H190,$D$10:D190,Tabla13[[#This Row],[CATEGORÍA]])</f>
        <v>0.60234163909944838</v>
      </c>
      <c r="J190" s="3" t="str">
        <f>IFERROR(VLOOKUP(Tabla13[[#This Row],[% ACUM]],$D$5:$E$7,2,1),"C")</f>
        <v>B</v>
      </c>
    </row>
    <row r="191" spans="2:10" x14ac:dyDescent="0.2">
      <c r="B191" s="2">
        <v>348869</v>
      </c>
      <c r="C191" s="2" t="s">
        <v>777</v>
      </c>
      <c r="D191" s="2" t="s">
        <v>5</v>
      </c>
      <c r="E191" s="3" t="s">
        <v>6</v>
      </c>
      <c r="F191" s="11">
        <v>57802</v>
      </c>
      <c r="G191" s="11">
        <f>SUMIFS(Tabla13[VENTA ÚLT 12 MESES EN S/.],Tabla13[CATEGORÍA],Tabla13[[#This Row],[CATEGORÍA]])</f>
        <v>11268517</v>
      </c>
      <c r="H191" s="12">
        <f>IFERROR(Tabla13[[#This Row],[VENTA ÚLT 12 MESES EN S/.]]/Tabla13[[#This Row],[VENTA CAT ÚLT 12 MESES]],0)</f>
        <v>5.1295126057847714E-3</v>
      </c>
      <c r="I191" s="12">
        <f>SUMIFS($H$10:H191,$D$10:D191,Tabla13[[#This Row],[CATEGORÍA]])</f>
        <v>0.60747115170523314</v>
      </c>
      <c r="J191" s="3" t="str">
        <f>IFERROR(VLOOKUP(Tabla13[[#This Row],[% ACUM]],$D$5:$E$7,2,1),"C")</f>
        <v>B</v>
      </c>
    </row>
    <row r="192" spans="2:10" x14ac:dyDescent="0.2">
      <c r="B192" s="2">
        <v>348874</v>
      </c>
      <c r="C192" s="2" t="s">
        <v>276</v>
      </c>
      <c r="D192" s="2" t="s">
        <v>5</v>
      </c>
      <c r="E192" s="3" t="s">
        <v>6</v>
      </c>
      <c r="F192" s="11">
        <v>56521</v>
      </c>
      <c r="G192" s="11">
        <f>SUMIFS(Tabla13[VENTA ÚLT 12 MESES EN S/.],Tabla13[CATEGORÍA],Tabla13[[#This Row],[CATEGORÍA]])</f>
        <v>11268517</v>
      </c>
      <c r="H192" s="12">
        <f>IFERROR(Tabla13[[#This Row],[VENTA ÚLT 12 MESES EN S/.]]/Tabla13[[#This Row],[VENTA CAT ÚLT 12 MESES]],0)</f>
        <v>5.0158330506134925E-3</v>
      </c>
      <c r="I192" s="12">
        <f>SUMIFS($H$10:H192,$D$10:D192,Tabla13[[#This Row],[CATEGORÍA]])</f>
        <v>0.61248698475584662</v>
      </c>
      <c r="J192" s="3" t="str">
        <f>IFERROR(VLOOKUP(Tabla13[[#This Row],[% ACUM]],$D$5:$E$7,2,1),"C")</f>
        <v>B</v>
      </c>
    </row>
    <row r="193" spans="2:10" x14ac:dyDescent="0.2">
      <c r="B193" s="2">
        <v>348399</v>
      </c>
      <c r="C193" s="2" t="s">
        <v>209</v>
      </c>
      <c r="D193" s="2" t="s">
        <v>5</v>
      </c>
      <c r="E193" s="3" t="s">
        <v>6</v>
      </c>
      <c r="F193" s="11">
        <v>56310</v>
      </c>
      <c r="G193" s="11">
        <f>SUMIFS(Tabla13[VENTA ÚLT 12 MESES EN S/.],Tabla13[CATEGORÍA],Tabla13[[#This Row],[CATEGORÍA]])</f>
        <v>11268517</v>
      </c>
      <c r="H193" s="12">
        <f>IFERROR(Tabla13[[#This Row],[VENTA ÚLT 12 MESES EN S/.]]/Tabla13[[#This Row],[VENTA CAT ÚLT 12 MESES]],0)</f>
        <v>4.997108315140315E-3</v>
      </c>
      <c r="I193" s="12">
        <f>SUMIFS($H$10:H193,$D$10:D193,Tabla13[[#This Row],[CATEGORÍA]])</f>
        <v>0.61748409307098695</v>
      </c>
      <c r="J193" s="3" t="str">
        <f>IFERROR(VLOOKUP(Tabla13[[#This Row],[% ACUM]],$D$5:$E$7,2,1),"C")</f>
        <v>B</v>
      </c>
    </row>
    <row r="194" spans="2:10" x14ac:dyDescent="0.2">
      <c r="B194" s="2">
        <v>348430</v>
      </c>
      <c r="C194" s="2" t="s">
        <v>97</v>
      </c>
      <c r="D194" s="2" t="s">
        <v>5</v>
      </c>
      <c r="E194" s="3" t="s">
        <v>6</v>
      </c>
      <c r="F194" s="11">
        <v>56301</v>
      </c>
      <c r="G194" s="11">
        <f>SUMIFS(Tabla13[VENTA ÚLT 12 MESES EN S/.],Tabla13[CATEGORÍA],Tabla13[[#This Row],[CATEGORÍA]])</f>
        <v>11268517</v>
      </c>
      <c r="H194" s="12">
        <f>IFERROR(Tabla13[[#This Row],[VENTA ÚLT 12 MESES EN S/.]]/Tabla13[[#This Row],[VENTA CAT ÚLT 12 MESES]],0)</f>
        <v>4.996309629740985E-3</v>
      </c>
      <c r="I194" s="12">
        <f>SUMIFS($H$10:H194,$D$10:D194,Tabla13[[#This Row],[CATEGORÍA]])</f>
        <v>0.62248040270072791</v>
      </c>
      <c r="J194" s="3" t="str">
        <f>IFERROR(VLOOKUP(Tabla13[[#This Row],[% ACUM]],$D$5:$E$7,2,1),"C")</f>
        <v>B</v>
      </c>
    </row>
    <row r="195" spans="2:10" x14ac:dyDescent="0.2">
      <c r="B195" s="2">
        <v>348268</v>
      </c>
      <c r="C195" s="2" t="s">
        <v>261</v>
      </c>
      <c r="D195" s="2" t="s">
        <v>5</v>
      </c>
      <c r="E195" s="3" t="s">
        <v>6</v>
      </c>
      <c r="F195" s="11">
        <v>56001</v>
      </c>
      <c r="G195" s="11">
        <f>SUMIFS(Tabla13[VENTA ÚLT 12 MESES EN S/.],Tabla13[CATEGORÍA],Tabla13[[#This Row],[CATEGORÍA]])</f>
        <v>11268517</v>
      </c>
      <c r="H195" s="12">
        <f>IFERROR(Tabla13[[#This Row],[VENTA ÚLT 12 MESES EN S/.]]/Tabla13[[#This Row],[VENTA CAT ÚLT 12 MESES]],0)</f>
        <v>4.9696867830966579E-3</v>
      </c>
      <c r="I195" s="12">
        <f>SUMIFS($H$10:H195,$D$10:D195,Tabla13[[#This Row],[CATEGORÍA]])</f>
        <v>0.62745008948382452</v>
      </c>
      <c r="J195" s="3" t="str">
        <f>IFERROR(VLOOKUP(Tabla13[[#This Row],[% ACUM]],$D$5:$E$7,2,1),"C")</f>
        <v>B</v>
      </c>
    </row>
    <row r="196" spans="2:10" x14ac:dyDescent="0.2">
      <c r="B196" s="2">
        <v>367979</v>
      </c>
      <c r="C196" s="2" t="s">
        <v>728</v>
      </c>
      <c r="D196" s="2" t="s">
        <v>5</v>
      </c>
      <c r="E196" s="3" t="s">
        <v>6</v>
      </c>
      <c r="F196" s="11">
        <v>55945</v>
      </c>
      <c r="G196" s="11">
        <f>SUMIFS(Tabla13[VENTA ÚLT 12 MESES EN S/.],Tabla13[CATEGORÍA],Tabla13[[#This Row],[CATEGORÍA]])</f>
        <v>11268517</v>
      </c>
      <c r="H196" s="12">
        <f>IFERROR(Tabla13[[#This Row],[VENTA ÚLT 12 MESES EN S/.]]/Tabla13[[#This Row],[VENTA CAT ÚLT 12 MESES]],0)</f>
        <v>4.964717185056383E-3</v>
      </c>
      <c r="I196" s="12">
        <f>SUMIFS($H$10:H196,$D$10:D196,Tabla13[[#This Row],[CATEGORÍA]])</f>
        <v>0.63241480666888095</v>
      </c>
      <c r="J196" s="3" t="str">
        <f>IFERROR(VLOOKUP(Tabla13[[#This Row],[% ACUM]],$D$5:$E$7,2,1),"C")</f>
        <v>B</v>
      </c>
    </row>
    <row r="197" spans="2:10" x14ac:dyDescent="0.2">
      <c r="B197" s="2">
        <v>348875</v>
      </c>
      <c r="C197" s="2" t="s">
        <v>251</v>
      </c>
      <c r="D197" s="2" t="s">
        <v>5</v>
      </c>
      <c r="E197" s="3" t="s">
        <v>6</v>
      </c>
      <c r="F197" s="11">
        <v>55489</v>
      </c>
      <c r="G197" s="11">
        <f>SUMIFS(Tabla13[VENTA ÚLT 12 MESES EN S/.],Tabla13[CATEGORÍA],Tabla13[[#This Row],[CATEGORÍA]])</f>
        <v>11268517</v>
      </c>
      <c r="H197" s="12">
        <f>IFERROR(Tabla13[[#This Row],[VENTA ÚLT 12 MESES EN S/.]]/Tabla13[[#This Row],[VENTA CAT ÚLT 12 MESES]],0)</f>
        <v>4.9242504581570052E-3</v>
      </c>
      <c r="I197" s="12">
        <f>SUMIFS($H$10:H197,$D$10:D197,Tabla13[[#This Row],[CATEGORÍA]])</f>
        <v>0.63733905712703798</v>
      </c>
      <c r="J197" s="3" t="str">
        <f>IFERROR(VLOOKUP(Tabla13[[#This Row],[% ACUM]],$D$5:$E$7,2,1),"C")</f>
        <v>B</v>
      </c>
    </row>
    <row r="198" spans="2:10" x14ac:dyDescent="0.2">
      <c r="B198" s="2">
        <v>348273</v>
      </c>
      <c r="C198" s="2" t="s">
        <v>4</v>
      </c>
      <c r="D198" s="2" t="s">
        <v>5</v>
      </c>
      <c r="E198" s="3" t="s">
        <v>6</v>
      </c>
      <c r="F198" s="11">
        <v>55432</v>
      </c>
      <c r="G198" s="11">
        <f>SUMIFS(Tabla13[VENTA ÚLT 12 MESES EN S/.],Tabla13[CATEGORÍA],Tabla13[[#This Row],[CATEGORÍA]])</f>
        <v>11268517</v>
      </c>
      <c r="H198" s="12">
        <f>IFERROR(Tabla13[[#This Row],[VENTA ÚLT 12 MESES EN S/.]]/Tabla13[[#This Row],[VENTA CAT ÚLT 12 MESES]],0)</f>
        <v>4.9191921172945831E-3</v>
      </c>
      <c r="I198" s="12">
        <f>SUMIFS($H$10:H198,$D$10:D198,Tabla13[[#This Row],[CATEGORÍA]])</f>
        <v>0.64225824924433261</v>
      </c>
      <c r="J198" s="3" t="str">
        <f>IFERROR(VLOOKUP(Tabla13[[#This Row],[% ACUM]],$D$5:$E$7,2,1),"C")</f>
        <v>B</v>
      </c>
    </row>
    <row r="199" spans="2:10" x14ac:dyDescent="0.2">
      <c r="B199" s="2">
        <v>348273</v>
      </c>
      <c r="C199" s="2" t="s">
        <v>806</v>
      </c>
      <c r="D199" s="2" t="s">
        <v>5</v>
      </c>
      <c r="E199" s="3" t="s">
        <v>6</v>
      </c>
      <c r="F199" s="11">
        <v>54504</v>
      </c>
      <c r="G199" s="11">
        <f>SUMIFS(Tabla13[VENTA ÚLT 12 MESES EN S/.],Tabla13[CATEGORÍA],Tabla13[[#This Row],[CATEGORÍA]])</f>
        <v>11268517</v>
      </c>
      <c r="H199" s="12">
        <f>IFERROR(Tabla13[[#This Row],[VENTA ÚLT 12 MESES EN S/.]]/Tabla13[[#This Row],[VENTA CAT ÚLT 12 MESES]],0)</f>
        <v>4.836838778341462E-3</v>
      </c>
      <c r="I199" s="12">
        <f>SUMIFS($H$10:H199,$D$10:D199,Tabla13[[#This Row],[CATEGORÍA]])</f>
        <v>0.64709508802267413</v>
      </c>
      <c r="J199" s="3" t="str">
        <f>IFERROR(VLOOKUP(Tabla13[[#This Row],[% ACUM]],$D$5:$E$7,2,1),"C")</f>
        <v>B</v>
      </c>
    </row>
    <row r="200" spans="2:10" x14ac:dyDescent="0.2">
      <c r="B200" s="2">
        <v>348367</v>
      </c>
      <c r="C200" s="2" t="s">
        <v>180</v>
      </c>
      <c r="D200" s="2" t="s">
        <v>5</v>
      </c>
      <c r="E200" s="3" t="s">
        <v>6</v>
      </c>
      <c r="F200" s="11">
        <v>52989</v>
      </c>
      <c r="G200" s="11">
        <f>SUMIFS(Tabla13[VENTA ÚLT 12 MESES EN S/.],Tabla13[CATEGORÍA],Tabla13[[#This Row],[CATEGORÍA]])</f>
        <v>11268517</v>
      </c>
      <c r="H200" s="12">
        <f>IFERROR(Tabla13[[#This Row],[VENTA ÚLT 12 MESES EN S/.]]/Tabla13[[#This Row],[VENTA CAT ÚLT 12 MESES]],0)</f>
        <v>4.7023934027876071E-3</v>
      </c>
      <c r="I200" s="12">
        <f>SUMIFS($H$10:H200,$D$10:D200,Tabla13[[#This Row],[CATEGORÍA]])</f>
        <v>0.65179748142546168</v>
      </c>
      <c r="J200" s="3" t="str">
        <f>IFERROR(VLOOKUP(Tabla13[[#This Row],[% ACUM]],$D$5:$E$7,2,1),"C")</f>
        <v>B</v>
      </c>
    </row>
    <row r="201" spans="2:10" x14ac:dyDescent="0.2">
      <c r="B201" s="2">
        <v>348871</v>
      </c>
      <c r="C201" s="2" t="s">
        <v>243</v>
      </c>
      <c r="D201" s="2" t="s">
        <v>5</v>
      </c>
      <c r="E201" s="3" t="s">
        <v>6</v>
      </c>
      <c r="F201" s="11">
        <v>52936</v>
      </c>
      <c r="G201" s="11">
        <f>SUMIFS(Tabla13[VENTA ÚLT 12 MESES EN S/.],Tabla13[CATEGORÍA],Tabla13[[#This Row],[CATEGORÍA]])</f>
        <v>11268517</v>
      </c>
      <c r="H201" s="12">
        <f>IFERROR(Tabla13[[#This Row],[VENTA ÚLT 12 MESES EN S/.]]/Tabla13[[#This Row],[VENTA CAT ÚLT 12 MESES]],0)</f>
        <v>4.6976900332137764E-3</v>
      </c>
      <c r="I201" s="12">
        <f>SUMIFS($H$10:H201,$D$10:D201,Tabla13[[#This Row],[CATEGORÍA]])</f>
        <v>0.65649517145867542</v>
      </c>
      <c r="J201" s="3" t="str">
        <f>IFERROR(VLOOKUP(Tabla13[[#This Row],[% ACUM]],$D$5:$E$7,2,1),"C")</f>
        <v>B</v>
      </c>
    </row>
    <row r="202" spans="2:10" x14ac:dyDescent="0.2">
      <c r="B202" s="2">
        <v>348816</v>
      </c>
      <c r="C202" s="2" t="s">
        <v>231</v>
      </c>
      <c r="D202" s="2" t="s">
        <v>5</v>
      </c>
      <c r="E202" s="3" t="s">
        <v>6</v>
      </c>
      <c r="F202" s="11">
        <v>52897</v>
      </c>
      <c r="G202" s="11">
        <f>SUMIFS(Tabla13[VENTA ÚLT 12 MESES EN S/.],Tabla13[CATEGORÍA],Tabla13[[#This Row],[CATEGORÍA]])</f>
        <v>11268517</v>
      </c>
      <c r="H202" s="12">
        <f>IFERROR(Tabla13[[#This Row],[VENTA ÚLT 12 MESES EN S/.]]/Tabla13[[#This Row],[VENTA CAT ÚLT 12 MESES]],0)</f>
        <v>4.6942290631500133E-3</v>
      </c>
      <c r="I202" s="12">
        <f>SUMIFS($H$10:H202,$D$10:D202,Tabla13[[#This Row],[CATEGORÍA]])</f>
        <v>0.6611894005218254</v>
      </c>
      <c r="J202" s="3" t="str">
        <f>IFERROR(VLOOKUP(Tabla13[[#This Row],[% ACUM]],$D$5:$E$7,2,1),"C")</f>
        <v>B</v>
      </c>
    </row>
    <row r="203" spans="2:10" x14ac:dyDescent="0.2">
      <c r="B203" s="2">
        <v>364202</v>
      </c>
      <c r="C203" s="2" t="s">
        <v>547</v>
      </c>
      <c r="D203" s="2" t="s">
        <v>5</v>
      </c>
      <c r="E203" s="3" t="s">
        <v>6</v>
      </c>
      <c r="F203" s="11">
        <v>52267</v>
      </c>
      <c r="G203" s="11">
        <f>SUMIFS(Tabla13[VENTA ÚLT 12 MESES EN S/.],Tabla13[CATEGORÍA],Tabla13[[#This Row],[CATEGORÍA]])</f>
        <v>11268517</v>
      </c>
      <c r="H203" s="12">
        <f>IFERROR(Tabla13[[#This Row],[VENTA ÚLT 12 MESES EN S/.]]/Tabla13[[#This Row],[VENTA CAT ÚLT 12 MESES]],0)</f>
        <v>4.638321085196925E-3</v>
      </c>
      <c r="I203" s="12">
        <f>SUMIFS($H$10:H203,$D$10:D203,Tabla13[[#This Row],[CATEGORÍA]])</f>
        <v>0.6658277216070223</v>
      </c>
      <c r="J203" s="3" t="str">
        <f>IFERROR(VLOOKUP(Tabla13[[#This Row],[% ACUM]],$D$5:$E$7,2,1),"C")</f>
        <v>B</v>
      </c>
    </row>
    <row r="204" spans="2:10" x14ac:dyDescent="0.2">
      <c r="B204" s="2">
        <v>348767</v>
      </c>
      <c r="C204" s="2" t="s">
        <v>395</v>
      </c>
      <c r="D204" s="2" t="s">
        <v>5</v>
      </c>
      <c r="E204" s="3" t="s">
        <v>6</v>
      </c>
      <c r="F204" s="11">
        <v>52045</v>
      </c>
      <c r="G204" s="11">
        <f>SUMIFS(Tabla13[VENTA ÚLT 12 MESES EN S/.],Tabla13[CATEGORÍA],Tabla13[[#This Row],[CATEGORÍA]])</f>
        <v>11268517</v>
      </c>
      <c r="H204" s="12">
        <f>IFERROR(Tabla13[[#This Row],[VENTA ÚLT 12 MESES EN S/.]]/Tabla13[[#This Row],[VENTA CAT ÚLT 12 MESES]],0)</f>
        <v>4.6186201786801223E-3</v>
      </c>
      <c r="I204" s="12">
        <f>SUMIFS($H$10:H204,$D$10:D204,Tabla13[[#This Row],[CATEGORÍA]])</f>
        <v>0.67044634178570239</v>
      </c>
      <c r="J204" s="3" t="str">
        <f>IFERROR(VLOOKUP(Tabla13[[#This Row],[% ACUM]],$D$5:$E$7,2,1),"C")</f>
        <v>B</v>
      </c>
    </row>
    <row r="205" spans="2:10" x14ac:dyDescent="0.2">
      <c r="B205" s="2">
        <v>362720</v>
      </c>
      <c r="C205" s="2" t="s">
        <v>469</v>
      </c>
      <c r="D205" s="2" t="s">
        <v>5</v>
      </c>
      <c r="E205" s="3" t="s">
        <v>6</v>
      </c>
      <c r="F205" s="11">
        <v>51492</v>
      </c>
      <c r="G205" s="11">
        <f>SUMIFS(Tabla13[VENTA ÚLT 12 MESES EN S/.],Tabla13[CATEGORÍA],Tabla13[[#This Row],[CATEGORÍA]])</f>
        <v>11268517</v>
      </c>
      <c r="H205" s="12">
        <f>IFERROR(Tabla13[[#This Row],[VENTA ÚLT 12 MESES EN S/.]]/Tabla13[[#This Row],[VENTA CAT ÚLT 12 MESES]],0)</f>
        <v>4.5695453980324121E-3</v>
      </c>
      <c r="I205" s="12">
        <f>SUMIFS($H$10:H205,$D$10:D205,Tabla13[[#This Row],[CATEGORÍA]])</f>
        <v>0.67501588718373484</v>
      </c>
      <c r="J205" s="3" t="str">
        <f>IFERROR(VLOOKUP(Tabla13[[#This Row],[% ACUM]],$D$5:$E$7,2,1),"C")</f>
        <v>B</v>
      </c>
    </row>
    <row r="206" spans="2:10" x14ac:dyDescent="0.2">
      <c r="B206" s="2">
        <v>348804</v>
      </c>
      <c r="C206" s="2" t="s">
        <v>250</v>
      </c>
      <c r="D206" s="2" t="s">
        <v>5</v>
      </c>
      <c r="E206" s="3" t="s">
        <v>6</v>
      </c>
      <c r="F206" s="11">
        <v>50545</v>
      </c>
      <c r="G206" s="11">
        <f>SUMIFS(Tabla13[VENTA ÚLT 12 MESES EN S/.],Tabla13[CATEGORÍA],Tabla13[[#This Row],[CATEGORÍA]])</f>
        <v>11268517</v>
      </c>
      <c r="H206" s="12">
        <f>IFERROR(Tabla13[[#This Row],[VENTA ÚLT 12 MESES EN S/.]]/Tabla13[[#This Row],[VENTA CAT ÚLT 12 MESES]],0)</f>
        <v>4.4855059454584839E-3</v>
      </c>
      <c r="I206" s="12">
        <f>SUMIFS($H$10:H206,$D$10:D206,Tabla13[[#This Row],[CATEGORÍA]])</f>
        <v>0.67950139312919333</v>
      </c>
      <c r="J206" s="3" t="str">
        <f>IFERROR(VLOOKUP(Tabla13[[#This Row],[% ACUM]],$D$5:$E$7,2,1),"C")</f>
        <v>B</v>
      </c>
    </row>
    <row r="207" spans="2:10" x14ac:dyDescent="0.2">
      <c r="B207" s="2">
        <v>348896</v>
      </c>
      <c r="C207" s="2" t="s">
        <v>212</v>
      </c>
      <c r="D207" s="2" t="s">
        <v>5</v>
      </c>
      <c r="E207" s="3" t="s">
        <v>6</v>
      </c>
      <c r="F207" s="11">
        <v>50450</v>
      </c>
      <c r="G207" s="11">
        <f>SUMIFS(Tabla13[VENTA ÚLT 12 MESES EN S/.],Tabla13[CATEGORÍA],Tabla13[[#This Row],[CATEGORÍA]])</f>
        <v>11268517</v>
      </c>
      <c r="H207" s="12">
        <f>IFERROR(Tabla13[[#This Row],[VENTA ÚLT 12 MESES EN S/.]]/Tabla13[[#This Row],[VENTA CAT ÚLT 12 MESES]],0)</f>
        <v>4.4770753773544468E-3</v>
      </c>
      <c r="I207" s="12">
        <f>SUMIFS($H$10:H207,$D$10:D207,Tabla13[[#This Row],[CATEGORÍA]])</f>
        <v>0.68397846850654775</v>
      </c>
      <c r="J207" s="3" t="str">
        <f>IFERROR(VLOOKUP(Tabla13[[#This Row],[% ACUM]],$D$5:$E$7,2,1),"C")</f>
        <v>B</v>
      </c>
    </row>
    <row r="208" spans="2:10" x14ac:dyDescent="0.2">
      <c r="B208" s="2">
        <v>362665</v>
      </c>
      <c r="C208" s="2" t="s">
        <v>540</v>
      </c>
      <c r="D208" s="2" t="s">
        <v>5</v>
      </c>
      <c r="E208" s="3" t="s">
        <v>6</v>
      </c>
      <c r="F208" s="11">
        <v>50401</v>
      </c>
      <c r="G208" s="11">
        <f>SUMIFS(Tabla13[VENTA ÚLT 12 MESES EN S/.],Tabla13[CATEGORÍA],Tabla13[[#This Row],[CATEGORÍA]])</f>
        <v>11268517</v>
      </c>
      <c r="H208" s="12">
        <f>IFERROR(Tabla13[[#This Row],[VENTA ÚLT 12 MESES EN S/.]]/Tabla13[[#This Row],[VENTA CAT ÚLT 12 MESES]],0)</f>
        <v>4.4727269790692066E-3</v>
      </c>
      <c r="I208" s="12">
        <f>SUMIFS($H$10:H208,$D$10:D208,Tabla13[[#This Row],[CATEGORÍA]])</f>
        <v>0.68845119548561695</v>
      </c>
      <c r="J208" s="3" t="str">
        <f>IFERROR(VLOOKUP(Tabla13[[#This Row],[% ACUM]],$D$5:$E$7,2,1),"C")</f>
        <v>B</v>
      </c>
    </row>
    <row r="209" spans="2:10" x14ac:dyDescent="0.2">
      <c r="B209" s="2">
        <v>362713</v>
      </c>
      <c r="C209" s="2" t="s">
        <v>479</v>
      </c>
      <c r="D209" s="2" t="s">
        <v>5</v>
      </c>
      <c r="E209" s="3" t="s">
        <v>6</v>
      </c>
      <c r="F209" s="11">
        <v>50288</v>
      </c>
      <c r="G209" s="11">
        <f>SUMIFS(Tabla13[VENTA ÚLT 12 MESES EN S/.],Tabla13[CATEGORÍA],Tabla13[[#This Row],[CATEGORÍA]])</f>
        <v>11268517</v>
      </c>
      <c r="H209" s="12">
        <f>IFERROR(Tabla13[[#This Row],[VENTA ÚLT 12 MESES EN S/.]]/Tabla13[[#This Row],[VENTA CAT ÚLT 12 MESES]],0)</f>
        <v>4.4626990401665095E-3</v>
      </c>
      <c r="I209" s="12">
        <f>SUMIFS($H$10:H209,$D$10:D209,Tabla13[[#This Row],[CATEGORÍA]])</f>
        <v>0.69291389452578345</v>
      </c>
      <c r="J209" s="3" t="str">
        <f>IFERROR(VLOOKUP(Tabla13[[#This Row],[% ACUM]],$D$5:$E$7,2,1),"C")</f>
        <v>B</v>
      </c>
    </row>
    <row r="210" spans="2:10" x14ac:dyDescent="0.2">
      <c r="B210" s="2">
        <v>367848</v>
      </c>
      <c r="C210" s="2" t="s">
        <v>763</v>
      </c>
      <c r="D210" s="2" t="s">
        <v>5</v>
      </c>
      <c r="E210" s="3" t="s">
        <v>6</v>
      </c>
      <c r="F210" s="11">
        <v>50067</v>
      </c>
      <c r="G210" s="11">
        <f>SUMIFS(Tabla13[VENTA ÚLT 12 MESES EN S/.],Tabla13[CATEGORÍA],Tabla13[[#This Row],[CATEGORÍA]])</f>
        <v>11268517</v>
      </c>
      <c r="H210" s="12">
        <f>IFERROR(Tabla13[[#This Row],[VENTA ÚLT 12 MESES EN S/.]]/Tabla13[[#This Row],[VENTA CAT ÚLT 12 MESES]],0)</f>
        <v>4.4430868764718549E-3</v>
      </c>
      <c r="I210" s="12">
        <f>SUMIFS($H$10:H210,$D$10:D210,Tabla13[[#This Row],[CATEGORÍA]])</f>
        <v>0.69735698140225533</v>
      </c>
      <c r="J210" s="3" t="str">
        <f>IFERROR(VLOOKUP(Tabla13[[#This Row],[% ACUM]],$D$5:$E$7,2,1),"C")</f>
        <v>B</v>
      </c>
    </row>
    <row r="211" spans="2:10" x14ac:dyDescent="0.2">
      <c r="B211" s="2">
        <v>362796</v>
      </c>
      <c r="C211" s="2" t="s">
        <v>420</v>
      </c>
      <c r="D211" s="2" t="s">
        <v>5</v>
      </c>
      <c r="E211" s="3" t="s">
        <v>6</v>
      </c>
      <c r="F211" s="11">
        <v>48192</v>
      </c>
      <c r="G211" s="11">
        <f>SUMIFS(Tabla13[VENTA ÚLT 12 MESES EN S/.],Tabla13[CATEGORÍA],Tabla13[[#This Row],[CATEGORÍA]])</f>
        <v>11268517</v>
      </c>
      <c r="H211" s="12">
        <f>IFERROR(Tabla13[[#This Row],[VENTA ÚLT 12 MESES EN S/.]]/Tabla13[[#This Row],[VENTA CAT ÚLT 12 MESES]],0)</f>
        <v>4.2766940849448066E-3</v>
      </c>
      <c r="I211" s="12">
        <f>SUMIFS($H$10:H211,$D$10:D211,Tabla13[[#This Row],[CATEGORÍA]])</f>
        <v>0.70163367548720013</v>
      </c>
      <c r="J211" s="3" t="str">
        <f>IFERROR(VLOOKUP(Tabla13[[#This Row],[% ACUM]],$D$5:$E$7,2,1),"C")</f>
        <v>B</v>
      </c>
    </row>
    <row r="212" spans="2:10" x14ac:dyDescent="0.2">
      <c r="B212" s="2">
        <v>348763</v>
      </c>
      <c r="C212" s="2" t="s">
        <v>394</v>
      </c>
      <c r="D212" s="2" t="s">
        <v>5</v>
      </c>
      <c r="E212" s="3" t="s">
        <v>6</v>
      </c>
      <c r="F212" s="11">
        <v>47924</v>
      </c>
      <c r="G212" s="11">
        <f>SUMIFS(Tabla13[VENTA ÚLT 12 MESES EN S/.],Tabla13[CATEGORÍA],Tabla13[[#This Row],[CATEGORÍA]])</f>
        <v>11268517</v>
      </c>
      <c r="H212" s="12">
        <f>IFERROR(Tabla13[[#This Row],[VENTA ÚLT 12 MESES EN S/.]]/Tabla13[[#This Row],[VENTA CAT ÚLT 12 MESES]],0)</f>
        <v>4.2529110086092078E-3</v>
      </c>
      <c r="I212" s="12">
        <f>SUMIFS($H$10:H212,$D$10:D212,Tabla13[[#This Row],[CATEGORÍA]])</f>
        <v>0.70588658649580938</v>
      </c>
      <c r="J212" s="3" t="str">
        <f>IFERROR(VLOOKUP(Tabla13[[#This Row],[% ACUM]],$D$5:$E$7,2,1),"C")</f>
        <v>B</v>
      </c>
    </row>
    <row r="213" spans="2:10" x14ac:dyDescent="0.2">
      <c r="B213" s="2">
        <v>348862</v>
      </c>
      <c r="C213" s="2" t="s">
        <v>171</v>
      </c>
      <c r="D213" s="2" t="s">
        <v>5</v>
      </c>
      <c r="E213" s="3" t="s">
        <v>6</v>
      </c>
      <c r="F213" s="11">
        <v>47767</v>
      </c>
      <c r="G213" s="11">
        <f>SUMIFS(Tabla13[VENTA ÚLT 12 MESES EN S/.],Tabla13[CATEGORÍA],Tabla13[[#This Row],[CATEGORÍA]])</f>
        <v>11268517</v>
      </c>
      <c r="H213" s="12">
        <f>IFERROR(Tabla13[[#This Row],[VENTA ÚLT 12 MESES EN S/.]]/Tabla13[[#This Row],[VENTA CAT ÚLT 12 MESES]],0)</f>
        <v>4.2389783855320091E-3</v>
      </c>
      <c r="I213" s="12">
        <f>SUMIFS($H$10:H213,$D$10:D213,Tabla13[[#This Row],[CATEGORÍA]])</f>
        <v>0.71012556488134138</v>
      </c>
      <c r="J213" s="3" t="str">
        <f>IFERROR(VLOOKUP(Tabla13[[#This Row],[% ACUM]],$D$5:$E$7,2,1),"C")</f>
        <v>B</v>
      </c>
    </row>
    <row r="214" spans="2:10" x14ac:dyDescent="0.2">
      <c r="B214" s="2">
        <v>362716</v>
      </c>
      <c r="C214" s="2" t="s">
        <v>36</v>
      </c>
      <c r="D214" s="2" t="s">
        <v>5</v>
      </c>
      <c r="E214" s="3" t="s">
        <v>6</v>
      </c>
      <c r="F214" s="11">
        <v>47553</v>
      </c>
      <c r="G214" s="11">
        <f>SUMIFS(Tabla13[VENTA ÚLT 12 MESES EN S/.],Tabla13[CATEGORÍA],Tabla13[[#This Row],[CATEGORÍA]])</f>
        <v>11268517</v>
      </c>
      <c r="H214" s="12">
        <f>IFERROR(Tabla13[[#This Row],[VENTA ÚLT 12 MESES EN S/.]]/Tabla13[[#This Row],[VENTA CAT ÚLT 12 MESES]],0)</f>
        <v>4.2199874215923892E-3</v>
      </c>
      <c r="I214" s="12">
        <f>SUMIFS($H$10:H214,$D$10:D214,Tabla13[[#This Row],[CATEGORÍA]])</f>
        <v>0.71434555230293373</v>
      </c>
      <c r="J214" s="3" t="str">
        <f>IFERROR(VLOOKUP(Tabla13[[#This Row],[% ACUM]],$D$5:$E$7,2,1),"C")</f>
        <v>B</v>
      </c>
    </row>
    <row r="215" spans="2:10" x14ac:dyDescent="0.2">
      <c r="B215" s="2">
        <v>348413</v>
      </c>
      <c r="C215" s="2" t="s">
        <v>218</v>
      </c>
      <c r="D215" s="2" t="s">
        <v>5</v>
      </c>
      <c r="E215" s="3" t="s">
        <v>6</v>
      </c>
      <c r="F215" s="11">
        <v>47010</v>
      </c>
      <c r="G215" s="11">
        <f>SUMIFS(Tabla13[VENTA ÚLT 12 MESES EN S/.],Tabla13[CATEGORÍA],Tabla13[[#This Row],[CATEGORÍA]])</f>
        <v>11268517</v>
      </c>
      <c r="H215" s="12">
        <f>IFERROR(Tabla13[[#This Row],[VENTA ÚLT 12 MESES EN S/.]]/Tabla13[[#This Row],[VENTA CAT ÚLT 12 MESES]],0)</f>
        <v>4.1718000691661553E-3</v>
      </c>
      <c r="I215" s="12">
        <f>SUMIFS($H$10:H215,$D$10:D215,Tabla13[[#This Row],[CATEGORÍA]])</f>
        <v>0.7185173523720999</v>
      </c>
      <c r="J215" s="3" t="str">
        <f>IFERROR(VLOOKUP(Tabla13[[#This Row],[% ACUM]],$D$5:$E$7,2,1),"C")</f>
        <v>B</v>
      </c>
    </row>
    <row r="216" spans="2:10" x14ac:dyDescent="0.2">
      <c r="B216" s="2">
        <v>366669</v>
      </c>
      <c r="C216" s="2" t="s">
        <v>787</v>
      </c>
      <c r="D216" s="2" t="s">
        <v>5</v>
      </c>
      <c r="E216" s="3" t="s">
        <v>6</v>
      </c>
      <c r="F216" s="11">
        <v>46892</v>
      </c>
      <c r="G216" s="11">
        <f>SUMIFS(Tabla13[VENTA ÚLT 12 MESES EN S/.],Tabla13[CATEGORÍA],Tabla13[[#This Row],[CATEGORÍA]])</f>
        <v>11268517</v>
      </c>
      <c r="H216" s="12">
        <f>IFERROR(Tabla13[[#This Row],[VENTA ÚLT 12 MESES EN S/.]]/Tabla13[[#This Row],[VENTA CAT ÚLT 12 MESES]],0)</f>
        <v>4.1613284161527197E-3</v>
      </c>
      <c r="I216" s="12">
        <f>SUMIFS($H$10:H216,$D$10:D216,Tabla13[[#This Row],[CATEGORÍA]])</f>
        <v>0.72267868078825259</v>
      </c>
      <c r="J216" s="3" t="str">
        <f>IFERROR(VLOOKUP(Tabla13[[#This Row],[% ACUM]],$D$5:$E$7,2,1),"C")</f>
        <v>B</v>
      </c>
    </row>
    <row r="217" spans="2:10" x14ac:dyDescent="0.2">
      <c r="B217" s="2">
        <v>348775</v>
      </c>
      <c r="C217" s="2" t="s">
        <v>193</v>
      </c>
      <c r="D217" s="2" t="s">
        <v>5</v>
      </c>
      <c r="E217" s="3" t="s">
        <v>6</v>
      </c>
      <c r="F217" s="11">
        <v>46831</v>
      </c>
      <c r="G217" s="11">
        <f>SUMIFS(Tabla13[VENTA ÚLT 12 MESES EN S/.],Tabla13[CATEGORÍA],Tabla13[[#This Row],[CATEGORÍA]])</f>
        <v>11268517</v>
      </c>
      <c r="H217" s="12">
        <f>IFERROR(Tabla13[[#This Row],[VENTA ÚLT 12 MESES EN S/.]]/Tabla13[[#This Row],[VENTA CAT ÚLT 12 MESES]],0)</f>
        <v>4.155915104001707E-3</v>
      </c>
      <c r="I217" s="12">
        <f>SUMIFS($H$10:H217,$D$10:D217,Tabla13[[#This Row],[CATEGORÍA]])</f>
        <v>0.7268345958922543</v>
      </c>
      <c r="J217" s="3" t="str">
        <f>IFERROR(VLOOKUP(Tabla13[[#This Row],[% ACUM]],$D$5:$E$7,2,1),"C")</f>
        <v>B</v>
      </c>
    </row>
    <row r="218" spans="2:10" x14ac:dyDescent="0.2">
      <c r="B218" s="2">
        <v>348814</v>
      </c>
      <c r="C218" s="2" t="s">
        <v>245</v>
      </c>
      <c r="D218" s="2" t="s">
        <v>5</v>
      </c>
      <c r="E218" s="3" t="s">
        <v>6</v>
      </c>
      <c r="F218" s="11">
        <v>46628</v>
      </c>
      <c r="G218" s="11">
        <f>SUMIFS(Tabla13[VENTA ÚLT 12 MESES EN S/.],Tabla13[CATEGORÍA],Tabla13[[#This Row],[CATEGORÍA]])</f>
        <v>11268517</v>
      </c>
      <c r="H218" s="12">
        <f>IFERROR(Tabla13[[#This Row],[VENTA ÚLT 12 MESES EN S/.]]/Tabla13[[#This Row],[VENTA CAT ÚLT 12 MESES]],0)</f>
        <v>4.1379003111057114E-3</v>
      </c>
      <c r="I218" s="12">
        <f>SUMIFS($H$10:H218,$D$10:D218,Tabla13[[#This Row],[CATEGORÍA]])</f>
        <v>0.73097249620336002</v>
      </c>
      <c r="J218" s="3" t="str">
        <f>IFERROR(VLOOKUP(Tabla13[[#This Row],[% ACUM]],$D$5:$E$7,2,1),"C")</f>
        <v>B</v>
      </c>
    </row>
    <row r="219" spans="2:10" x14ac:dyDescent="0.2">
      <c r="B219" s="2">
        <v>348761</v>
      </c>
      <c r="C219" s="2" t="s">
        <v>329</v>
      </c>
      <c r="D219" s="2" t="s">
        <v>5</v>
      </c>
      <c r="E219" s="3" t="s">
        <v>6</v>
      </c>
      <c r="F219" s="11">
        <v>46370</v>
      </c>
      <c r="G219" s="11">
        <f>SUMIFS(Tabla13[VENTA ÚLT 12 MESES EN S/.],Tabla13[CATEGORÍA],Tabla13[[#This Row],[CATEGORÍA]])</f>
        <v>11268517</v>
      </c>
      <c r="H219" s="12">
        <f>IFERROR(Tabla13[[#This Row],[VENTA ÚLT 12 MESES EN S/.]]/Tabla13[[#This Row],[VENTA CAT ÚLT 12 MESES]],0)</f>
        <v>4.1150046629915898E-3</v>
      </c>
      <c r="I219" s="12">
        <f>SUMIFS($H$10:H219,$D$10:D219,Tabla13[[#This Row],[CATEGORÍA]])</f>
        <v>0.73508750086635166</v>
      </c>
      <c r="J219" s="3" t="str">
        <f>IFERROR(VLOOKUP(Tabla13[[#This Row],[% ACUM]],$D$5:$E$7,2,1),"C")</f>
        <v>B</v>
      </c>
    </row>
    <row r="220" spans="2:10" x14ac:dyDescent="0.2">
      <c r="B220" s="2">
        <v>362719</v>
      </c>
      <c r="C220" s="2" t="s">
        <v>467</v>
      </c>
      <c r="D220" s="2" t="s">
        <v>5</v>
      </c>
      <c r="E220" s="3" t="s">
        <v>6</v>
      </c>
      <c r="F220" s="11">
        <v>46232</v>
      </c>
      <c r="G220" s="11">
        <f>SUMIFS(Tabla13[VENTA ÚLT 12 MESES EN S/.],Tabla13[CATEGORÍA],Tabla13[[#This Row],[CATEGORÍA]])</f>
        <v>11268517</v>
      </c>
      <c r="H220" s="12">
        <f>IFERROR(Tabla13[[#This Row],[VENTA ÚLT 12 MESES EN S/.]]/Tabla13[[#This Row],[VENTA CAT ÚLT 12 MESES]],0)</f>
        <v>4.1027581535351991E-3</v>
      </c>
      <c r="I220" s="12">
        <f>SUMIFS($H$10:H220,$D$10:D220,Tabla13[[#This Row],[CATEGORÍA]])</f>
        <v>0.73919025901988689</v>
      </c>
      <c r="J220" s="3" t="str">
        <f>IFERROR(VLOOKUP(Tabla13[[#This Row],[% ACUM]],$D$5:$E$7,2,1),"C")</f>
        <v>B</v>
      </c>
    </row>
    <row r="221" spans="2:10" x14ac:dyDescent="0.2">
      <c r="B221" s="2">
        <v>362724</v>
      </c>
      <c r="C221" s="2" t="s">
        <v>445</v>
      </c>
      <c r="D221" s="2" t="s">
        <v>5</v>
      </c>
      <c r="E221" s="3" t="s">
        <v>6</v>
      </c>
      <c r="F221" s="11">
        <v>46145</v>
      </c>
      <c r="G221" s="11">
        <f>SUMIFS(Tabla13[VENTA ÚLT 12 MESES EN S/.],Tabla13[CATEGORÍA],Tabla13[[#This Row],[CATEGORÍA]])</f>
        <v>11268517</v>
      </c>
      <c r="H221" s="12">
        <f>IFERROR(Tabla13[[#This Row],[VENTA ÚLT 12 MESES EN S/.]]/Tabla13[[#This Row],[VENTA CAT ÚLT 12 MESES]],0)</f>
        <v>4.0950375280083438E-3</v>
      </c>
      <c r="I221" s="12">
        <f>SUMIFS($H$10:H221,$D$10:D221,Tabla13[[#This Row],[CATEGORÍA]])</f>
        <v>0.74328529654789521</v>
      </c>
      <c r="J221" s="3" t="str">
        <f>IFERROR(VLOOKUP(Tabla13[[#This Row],[% ACUM]],$D$5:$E$7,2,1),"C")</f>
        <v>B</v>
      </c>
    </row>
    <row r="222" spans="2:10" x14ac:dyDescent="0.2">
      <c r="B222" s="2">
        <v>348388</v>
      </c>
      <c r="C222" s="2" t="s">
        <v>153</v>
      </c>
      <c r="D222" s="2" t="s">
        <v>5</v>
      </c>
      <c r="E222" s="3" t="s">
        <v>6</v>
      </c>
      <c r="F222" s="11">
        <v>45798</v>
      </c>
      <c r="G222" s="11">
        <f>SUMIFS(Tabla13[VENTA ÚLT 12 MESES EN S/.],Tabla13[CATEGORÍA],Tabla13[[#This Row],[CATEGORÍA]])</f>
        <v>11268517</v>
      </c>
      <c r="H222" s="12">
        <f>IFERROR(Tabla13[[#This Row],[VENTA ÚLT 12 MESES EN S/.]]/Tabla13[[#This Row],[VENTA CAT ÚLT 12 MESES]],0)</f>
        <v>4.0642437687230717E-3</v>
      </c>
      <c r="I222" s="12">
        <f>SUMIFS($H$10:H222,$D$10:D222,Tabla13[[#This Row],[CATEGORÍA]])</f>
        <v>0.74734954031661827</v>
      </c>
      <c r="J222" s="3" t="str">
        <f>IFERROR(VLOOKUP(Tabla13[[#This Row],[% ACUM]],$D$5:$E$7,2,1),"C")</f>
        <v>B</v>
      </c>
    </row>
    <row r="223" spans="2:10" x14ac:dyDescent="0.2">
      <c r="B223" s="2">
        <v>348394</v>
      </c>
      <c r="C223" s="2" t="s">
        <v>52</v>
      </c>
      <c r="D223" s="2" t="s">
        <v>5</v>
      </c>
      <c r="E223" s="3" t="s">
        <v>6</v>
      </c>
      <c r="F223" s="11">
        <v>45705</v>
      </c>
      <c r="G223" s="11">
        <f>SUMIFS(Tabla13[VENTA ÚLT 12 MESES EN S/.],Tabla13[CATEGORÍA],Tabla13[[#This Row],[CATEGORÍA]])</f>
        <v>11268517</v>
      </c>
      <c r="H223" s="12">
        <f>IFERROR(Tabla13[[#This Row],[VENTA ÚLT 12 MESES EN S/.]]/Tabla13[[#This Row],[VENTA CAT ÚLT 12 MESES]],0)</f>
        <v>4.0559906862633298E-3</v>
      </c>
      <c r="I223" s="12">
        <f>SUMIFS($H$10:H223,$D$10:D223,Tabla13[[#This Row],[CATEGORÍA]])</f>
        <v>0.75140553100288154</v>
      </c>
      <c r="J223" s="3" t="str">
        <f>IFERROR(VLOOKUP(Tabla13[[#This Row],[% ACUM]],$D$5:$E$7,2,1),"C")</f>
        <v>B</v>
      </c>
    </row>
    <row r="224" spans="2:10" x14ac:dyDescent="0.2">
      <c r="B224" s="2">
        <v>348372</v>
      </c>
      <c r="C224" s="2" t="s">
        <v>327</v>
      </c>
      <c r="D224" s="2" t="s">
        <v>5</v>
      </c>
      <c r="E224" s="3" t="s">
        <v>6</v>
      </c>
      <c r="F224" s="11">
        <v>45527</v>
      </c>
      <c r="G224" s="11">
        <f>SUMIFS(Tabla13[VENTA ÚLT 12 MESES EN S/.],Tabla13[CATEGORÍA],Tabla13[[#This Row],[CATEGORÍA]])</f>
        <v>11268517</v>
      </c>
      <c r="H224" s="12">
        <f>IFERROR(Tabla13[[#This Row],[VENTA ÚLT 12 MESES EN S/.]]/Tabla13[[#This Row],[VENTA CAT ÚLT 12 MESES]],0)</f>
        <v>4.0401944639210288E-3</v>
      </c>
      <c r="I224" s="12">
        <f>SUMIFS($H$10:H224,$D$10:D224,Tabla13[[#This Row],[CATEGORÍA]])</f>
        <v>0.75544572546680255</v>
      </c>
      <c r="J224" s="3" t="str">
        <f>IFERROR(VLOOKUP(Tabla13[[#This Row],[% ACUM]],$D$5:$E$7,2,1),"C")</f>
        <v>B</v>
      </c>
    </row>
    <row r="225" spans="2:10" x14ac:dyDescent="0.2">
      <c r="B225" s="2">
        <v>362712</v>
      </c>
      <c r="C225" s="2" t="s">
        <v>404</v>
      </c>
      <c r="D225" s="2" t="s">
        <v>5</v>
      </c>
      <c r="E225" s="3" t="s">
        <v>6</v>
      </c>
      <c r="F225" s="11">
        <v>45266</v>
      </c>
      <c r="G225" s="11">
        <f>SUMIFS(Tabla13[VENTA ÚLT 12 MESES EN S/.],Tabla13[CATEGORÍA],Tabla13[[#This Row],[CATEGORÍA]])</f>
        <v>11268517</v>
      </c>
      <c r="H225" s="12">
        <f>IFERROR(Tabla13[[#This Row],[VENTA ÚLT 12 MESES EN S/.]]/Tabla13[[#This Row],[VENTA CAT ÚLT 12 MESES]],0)</f>
        <v>4.0170325873404638E-3</v>
      </c>
      <c r="I225" s="12">
        <f>SUMIFS($H$10:H225,$D$10:D225,Tabla13[[#This Row],[CATEGORÍA]])</f>
        <v>0.75946275805414298</v>
      </c>
      <c r="J225" s="3" t="str">
        <f>IFERROR(VLOOKUP(Tabla13[[#This Row],[% ACUM]],$D$5:$E$7,2,1),"C")</f>
        <v>B</v>
      </c>
    </row>
    <row r="226" spans="2:10" x14ac:dyDescent="0.2">
      <c r="B226" s="2">
        <v>347869</v>
      </c>
      <c r="C226" s="2" t="s">
        <v>702</v>
      </c>
      <c r="D226" s="2" t="s">
        <v>5</v>
      </c>
      <c r="E226" s="3" t="s">
        <v>6</v>
      </c>
      <c r="F226" s="11">
        <v>44932</v>
      </c>
      <c r="G226" s="11">
        <f>SUMIFS(Tabla13[VENTA ÚLT 12 MESES EN S/.],Tabla13[CATEGORÍA],Tabla13[[#This Row],[CATEGORÍA]])</f>
        <v>11268517</v>
      </c>
      <c r="H226" s="12">
        <f>IFERROR(Tabla13[[#This Row],[VENTA ÚLT 12 MESES EN S/.]]/Tabla13[[#This Row],[VENTA CAT ÚLT 12 MESES]],0)</f>
        <v>3.9873924847431122E-3</v>
      </c>
      <c r="I226" s="12">
        <f>SUMIFS($H$10:H226,$D$10:D226,Tabla13[[#This Row],[CATEGORÍA]])</f>
        <v>0.7634501505388861</v>
      </c>
      <c r="J226" s="3" t="str">
        <f>IFERROR(VLOOKUP(Tabla13[[#This Row],[% ACUM]],$D$5:$E$7,2,1),"C")</f>
        <v>B</v>
      </c>
    </row>
    <row r="227" spans="2:10" x14ac:dyDescent="0.2">
      <c r="B227" s="2">
        <v>362184</v>
      </c>
      <c r="C227" s="2" t="s">
        <v>81</v>
      </c>
      <c r="D227" s="2" t="s">
        <v>5</v>
      </c>
      <c r="E227" s="3" t="s">
        <v>6</v>
      </c>
      <c r="F227" s="11">
        <v>44699</v>
      </c>
      <c r="G227" s="11">
        <f>SUMIFS(Tabla13[VENTA ÚLT 12 MESES EN S/.],Tabla13[CATEGORÍA],Tabla13[[#This Row],[CATEGORÍA]])</f>
        <v>11268517</v>
      </c>
      <c r="H227" s="12">
        <f>IFERROR(Tabla13[[#This Row],[VENTA ÚLT 12 MESES EN S/.]]/Tabla13[[#This Row],[VENTA CAT ÚLT 12 MESES]],0)</f>
        <v>3.9667154071826843E-3</v>
      </c>
      <c r="I227" s="12">
        <f>SUMIFS($H$10:H227,$D$10:D227,Tabla13[[#This Row],[CATEGORÍA]])</f>
        <v>0.76741686594606873</v>
      </c>
      <c r="J227" s="3" t="str">
        <f>IFERROR(VLOOKUP(Tabla13[[#This Row],[% ACUM]],$D$5:$E$7,2,1),"C")</f>
        <v>B</v>
      </c>
    </row>
    <row r="228" spans="2:10" x14ac:dyDescent="0.2">
      <c r="B228" s="2">
        <v>348407</v>
      </c>
      <c r="C228" s="2" t="s">
        <v>711</v>
      </c>
      <c r="D228" s="2" t="s">
        <v>5</v>
      </c>
      <c r="E228" s="3" t="s">
        <v>6</v>
      </c>
      <c r="F228" s="11">
        <v>44492</v>
      </c>
      <c r="G228" s="11">
        <f>SUMIFS(Tabla13[VENTA ÚLT 12 MESES EN S/.],Tabla13[CATEGORÍA],Tabla13[[#This Row],[CATEGORÍA]])</f>
        <v>11268517</v>
      </c>
      <c r="H228" s="12">
        <f>IFERROR(Tabla13[[#This Row],[VENTA ÚLT 12 MESES EN S/.]]/Tabla13[[#This Row],[VENTA CAT ÚLT 12 MESES]],0)</f>
        <v>3.9483456429980981E-3</v>
      </c>
      <c r="I228" s="12">
        <f>SUMIFS($H$10:H228,$D$10:D228,Tabla13[[#This Row],[CATEGORÍA]])</f>
        <v>0.77136521158906679</v>
      </c>
      <c r="J228" s="3" t="str">
        <f>IFERROR(VLOOKUP(Tabla13[[#This Row],[% ACUM]],$D$5:$E$7,2,1),"C")</f>
        <v>B</v>
      </c>
    </row>
    <row r="229" spans="2:10" x14ac:dyDescent="0.2">
      <c r="B229" s="2">
        <v>369660</v>
      </c>
      <c r="C229" s="2" t="s">
        <v>812</v>
      </c>
      <c r="D229" s="2" t="s">
        <v>5</v>
      </c>
      <c r="E229" s="3" t="s">
        <v>6</v>
      </c>
      <c r="F229" s="11">
        <v>44275</v>
      </c>
      <c r="G229" s="11">
        <f>SUMIFS(Tabla13[VENTA ÚLT 12 MESES EN S/.],Tabla13[CATEGORÍA],Tabla13[[#This Row],[CATEGORÍA]])</f>
        <v>11268517</v>
      </c>
      <c r="H229" s="12">
        <f>IFERROR(Tabla13[[#This Row],[VENTA ÚLT 12 MESES EN S/.]]/Tabla13[[#This Row],[VENTA CAT ÚLT 12 MESES]],0)</f>
        <v>3.929088450592034E-3</v>
      </c>
      <c r="I229" s="12">
        <f>SUMIFS($H$10:H229,$D$10:D229,Tabla13[[#This Row],[CATEGORÍA]])</f>
        <v>0.77529430003965882</v>
      </c>
      <c r="J229" s="3" t="str">
        <f>IFERROR(VLOOKUP(Tabla13[[#This Row],[% ACUM]],$D$5:$E$7,2,1),"C")</f>
        <v>B</v>
      </c>
    </row>
    <row r="230" spans="2:10" x14ac:dyDescent="0.2">
      <c r="B230" s="2">
        <v>362790</v>
      </c>
      <c r="C230" s="2" t="s">
        <v>471</v>
      </c>
      <c r="D230" s="2" t="s">
        <v>5</v>
      </c>
      <c r="E230" s="3" t="s">
        <v>6</v>
      </c>
      <c r="F230" s="11">
        <v>44213</v>
      </c>
      <c r="G230" s="11">
        <f>SUMIFS(Tabla13[VENTA ÚLT 12 MESES EN S/.],Tabla13[CATEGORÍA],Tabla13[[#This Row],[CATEGORÍA]])</f>
        <v>11268517</v>
      </c>
      <c r="H230" s="12">
        <f>IFERROR(Tabla13[[#This Row],[VENTA ÚLT 12 MESES EN S/.]]/Tabla13[[#This Row],[VENTA CAT ÚLT 12 MESES]],0)</f>
        <v>3.9235863956188733E-3</v>
      </c>
      <c r="I230" s="12">
        <f>SUMIFS($H$10:H230,$D$10:D230,Tabla13[[#This Row],[CATEGORÍA]])</f>
        <v>0.77921788643527767</v>
      </c>
      <c r="J230" s="3" t="str">
        <f>IFERROR(VLOOKUP(Tabla13[[#This Row],[% ACUM]],$D$5:$E$7,2,1),"C")</f>
        <v>B</v>
      </c>
    </row>
    <row r="231" spans="2:10" x14ac:dyDescent="0.2">
      <c r="B231" s="2">
        <v>348275</v>
      </c>
      <c r="C231" s="2" t="s">
        <v>4</v>
      </c>
      <c r="D231" s="2" t="s">
        <v>5</v>
      </c>
      <c r="E231" s="3" t="s">
        <v>6</v>
      </c>
      <c r="F231" s="11">
        <v>44084</v>
      </c>
      <c r="G231" s="11">
        <f>SUMIFS(Tabla13[VENTA ÚLT 12 MESES EN S/.],Tabla13[CATEGORÍA],Tabla13[[#This Row],[CATEGORÍA]])</f>
        <v>11268517</v>
      </c>
      <c r="H231" s="12">
        <f>IFERROR(Tabla13[[#This Row],[VENTA ÚLT 12 MESES EN S/.]]/Tabla13[[#This Row],[VENTA CAT ÚLT 12 MESES]],0)</f>
        <v>3.9121385715618125E-3</v>
      </c>
      <c r="I231" s="12">
        <f>SUMIFS($H$10:H231,$D$10:D231,Tabla13[[#This Row],[CATEGORÍA]])</f>
        <v>0.78313002500683948</v>
      </c>
      <c r="J231" s="3" t="str">
        <f>IFERROR(VLOOKUP(Tabla13[[#This Row],[% ACUM]],$D$5:$E$7,2,1),"C")</f>
        <v>B</v>
      </c>
    </row>
    <row r="232" spans="2:10" x14ac:dyDescent="0.2">
      <c r="B232" s="2">
        <v>348873</v>
      </c>
      <c r="C232" s="2" t="s">
        <v>286</v>
      </c>
      <c r="D232" s="2" t="s">
        <v>5</v>
      </c>
      <c r="E232" s="3" t="s">
        <v>6</v>
      </c>
      <c r="F232" s="11">
        <v>43674</v>
      </c>
      <c r="G232" s="11">
        <f>SUMIFS(Tabla13[VENTA ÚLT 12 MESES EN S/.],Tabla13[CATEGORÍA],Tabla13[[#This Row],[CATEGORÍA]])</f>
        <v>11268517</v>
      </c>
      <c r="H232" s="12">
        <f>IFERROR(Tabla13[[#This Row],[VENTA ÚLT 12 MESES EN S/.]]/Tabla13[[#This Row],[VENTA CAT ÚLT 12 MESES]],0)</f>
        <v>3.8757540144812312E-3</v>
      </c>
      <c r="I232" s="12">
        <f>SUMIFS($H$10:H232,$D$10:D232,Tabla13[[#This Row],[CATEGORÍA]])</f>
        <v>0.78700577902132074</v>
      </c>
      <c r="J232" s="3" t="str">
        <f>IFERROR(VLOOKUP(Tabla13[[#This Row],[% ACUM]],$D$5:$E$7,2,1),"C")</f>
        <v>B</v>
      </c>
    </row>
    <row r="233" spans="2:10" x14ac:dyDescent="0.2">
      <c r="B233" s="2">
        <v>348888</v>
      </c>
      <c r="C233" s="2" t="s">
        <v>592</v>
      </c>
      <c r="D233" s="2" t="s">
        <v>5</v>
      </c>
      <c r="E233" s="3" t="s">
        <v>6</v>
      </c>
      <c r="F233" s="11">
        <v>43396</v>
      </c>
      <c r="G233" s="11">
        <f>SUMIFS(Tabla13[VENTA ÚLT 12 MESES EN S/.],Tabla13[CATEGORÍA],Tabla13[[#This Row],[CATEGORÍA]])</f>
        <v>11268517</v>
      </c>
      <c r="H233" s="12">
        <f>IFERROR(Tabla13[[#This Row],[VENTA ÚLT 12 MESES EN S/.]]/Tabla13[[#This Row],[VENTA CAT ÚLT 12 MESES]],0)</f>
        <v>3.8510835099241541E-3</v>
      </c>
      <c r="I233" s="12">
        <f>SUMIFS($H$10:H233,$D$10:D233,Tabla13[[#This Row],[CATEGORÍA]])</f>
        <v>0.79085686253124488</v>
      </c>
      <c r="J233" s="3" t="str">
        <f>IFERROR(VLOOKUP(Tabla13[[#This Row],[% ACUM]],$D$5:$E$7,2,1),"C")</f>
        <v>B</v>
      </c>
    </row>
    <row r="234" spans="2:10" x14ac:dyDescent="0.2">
      <c r="B234" s="2">
        <v>353720</v>
      </c>
      <c r="C234" s="2" t="s">
        <v>235</v>
      </c>
      <c r="D234" s="2" t="s">
        <v>5</v>
      </c>
      <c r="E234" s="3" t="s">
        <v>6</v>
      </c>
      <c r="F234" s="11">
        <v>43318</v>
      </c>
      <c r="G234" s="11">
        <f>SUMIFS(Tabla13[VENTA ÚLT 12 MESES EN S/.],Tabla13[CATEGORÍA],Tabla13[[#This Row],[CATEGORÍA]])</f>
        <v>11268517</v>
      </c>
      <c r="H234" s="12">
        <f>IFERROR(Tabla13[[#This Row],[VENTA ÚLT 12 MESES EN S/.]]/Tabla13[[#This Row],[VENTA CAT ÚLT 12 MESES]],0)</f>
        <v>3.8441615697966292E-3</v>
      </c>
      <c r="I234" s="12">
        <f>SUMIFS($H$10:H234,$D$10:D234,Tabla13[[#This Row],[CATEGORÍA]])</f>
        <v>0.79470102410104149</v>
      </c>
      <c r="J234" s="3" t="str">
        <f>IFERROR(VLOOKUP(Tabla13[[#This Row],[% ACUM]],$D$5:$E$7,2,1),"C")</f>
        <v>B</v>
      </c>
    </row>
    <row r="235" spans="2:10" x14ac:dyDescent="0.2">
      <c r="B235" s="2">
        <v>362722</v>
      </c>
      <c r="C235" s="2" t="s">
        <v>444</v>
      </c>
      <c r="D235" s="2" t="s">
        <v>5</v>
      </c>
      <c r="E235" s="3" t="s">
        <v>6</v>
      </c>
      <c r="F235" s="11">
        <v>42962</v>
      </c>
      <c r="G235" s="11">
        <f>SUMIFS(Tabla13[VENTA ÚLT 12 MESES EN S/.],Tabla13[CATEGORÍA],Tabla13[[#This Row],[CATEGORÍA]])</f>
        <v>11268517</v>
      </c>
      <c r="H235" s="12">
        <f>IFERROR(Tabla13[[#This Row],[VENTA ÚLT 12 MESES EN S/.]]/Tabla13[[#This Row],[VENTA CAT ÚLT 12 MESES]],0)</f>
        <v>3.8125691251120267E-3</v>
      </c>
      <c r="I235" s="12">
        <f>SUMIFS($H$10:H235,$D$10:D235,Tabla13[[#This Row],[CATEGORÍA]])</f>
        <v>0.79851359322615356</v>
      </c>
      <c r="J235" s="3" t="str">
        <f>IFERROR(VLOOKUP(Tabla13[[#This Row],[% ACUM]],$D$5:$E$7,2,1),"C")</f>
        <v>B</v>
      </c>
    </row>
    <row r="236" spans="2:10" x14ac:dyDescent="0.2">
      <c r="B236" s="2">
        <v>364434</v>
      </c>
      <c r="C236" s="2" t="s">
        <v>480</v>
      </c>
      <c r="D236" s="2" t="s">
        <v>5</v>
      </c>
      <c r="E236" s="3" t="s">
        <v>6</v>
      </c>
      <c r="F236" s="11">
        <v>41254</v>
      </c>
      <c r="G236" s="11">
        <f>SUMIFS(Tabla13[VENTA ÚLT 12 MESES EN S/.],Tabla13[CATEGORÍA],Tabla13[[#This Row],[CATEGORÍA]])</f>
        <v>11268517</v>
      </c>
      <c r="H236" s="12">
        <f>IFERROR(Tabla13[[#This Row],[VENTA ÚLT 12 MESES EN S/.]]/Tabla13[[#This Row],[VENTA CAT ÚLT 12 MESES]],0)</f>
        <v>3.6609963848836542E-3</v>
      </c>
      <c r="I236" s="12">
        <f>SUMIFS($H$10:H236,$D$10:D236,Tabla13[[#This Row],[CATEGORÍA]])</f>
        <v>0.80217458961103727</v>
      </c>
      <c r="J236" s="3" t="str">
        <f>IFERROR(VLOOKUP(Tabla13[[#This Row],[% ACUM]],$D$5:$E$7,2,1),"C")</f>
        <v>C</v>
      </c>
    </row>
    <row r="237" spans="2:10" x14ac:dyDescent="0.2">
      <c r="B237" s="2">
        <v>348774</v>
      </c>
      <c r="C237" s="2" t="s">
        <v>36</v>
      </c>
      <c r="D237" s="2" t="s">
        <v>5</v>
      </c>
      <c r="E237" s="3" t="s">
        <v>6</v>
      </c>
      <c r="F237" s="11">
        <v>40876</v>
      </c>
      <c r="G237" s="11">
        <f>SUMIFS(Tabla13[VENTA ÚLT 12 MESES EN S/.],Tabla13[CATEGORÍA],Tabla13[[#This Row],[CATEGORÍA]])</f>
        <v>11268517</v>
      </c>
      <c r="H237" s="12">
        <f>IFERROR(Tabla13[[#This Row],[VENTA ÚLT 12 MESES EN S/.]]/Tabla13[[#This Row],[VENTA CAT ÚLT 12 MESES]],0)</f>
        <v>3.6274515981118013E-3</v>
      </c>
      <c r="I237" s="12">
        <f>SUMIFS($H$10:H237,$D$10:D237,Tabla13[[#This Row],[CATEGORÍA]])</f>
        <v>0.80580204120914911</v>
      </c>
      <c r="J237" s="3" t="str">
        <f>IFERROR(VLOOKUP(Tabla13[[#This Row],[% ACUM]],$D$5:$E$7,2,1),"C")</f>
        <v>C</v>
      </c>
    </row>
    <row r="238" spans="2:10" x14ac:dyDescent="0.2">
      <c r="B238" s="2">
        <v>348893</v>
      </c>
      <c r="C238" s="2" t="s">
        <v>252</v>
      </c>
      <c r="D238" s="2" t="s">
        <v>5</v>
      </c>
      <c r="E238" s="3" t="s">
        <v>6</v>
      </c>
      <c r="F238" s="11">
        <v>40811</v>
      </c>
      <c r="G238" s="11">
        <f>SUMIFS(Tabla13[VENTA ÚLT 12 MESES EN S/.],Tabla13[CATEGORÍA],Tabla13[[#This Row],[CATEGORÍA]])</f>
        <v>11268517</v>
      </c>
      <c r="H238" s="12">
        <f>IFERROR(Tabla13[[#This Row],[VENTA ÚLT 12 MESES EN S/.]]/Tabla13[[#This Row],[VENTA CAT ÚLT 12 MESES]],0)</f>
        <v>3.6216833146721968E-3</v>
      </c>
      <c r="I238" s="12">
        <f>SUMIFS($H$10:H238,$D$10:D238,Tabla13[[#This Row],[CATEGORÍA]])</f>
        <v>0.80942372452382128</v>
      </c>
      <c r="J238" s="3" t="str">
        <f>IFERROR(VLOOKUP(Tabla13[[#This Row],[% ACUM]],$D$5:$E$7,2,1),"C")</f>
        <v>C</v>
      </c>
    </row>
    <row r="239" spans="2:10" x14ac:dyDescent="0.2">
      <c r="B239" s="2">
        <v>362795</v>
      </c>
      <c r="C239" s="2" t="s">
        <v>422</v>
      </c>
      <c r="D239" s="2" t="s">
        <v>5</v>
      </c>
      <c r="E239" s="3" t="s">
        <v>6</v>
      </c>
      <c r="F239" s="11">
        <v>40413</v>
      </c>
      <c r="G239" s="11">
        <f>SUMIFS(Tabla13[VENTA ÚLT 12 MESES EN S/.],Tabla13[CATEGORÍA],Tabla13[[#This Row],[CATEGORÍA]])</f>
        <v>11268517</v>
      </c>
      <c r="H239" s="12">
        <f>IFERROR(Tabla13[[#This Row],[VENTA ÚLT 12 MESES EN S/.]]/Tabla13[[#This Row],[VENTA CAT ÚLT 12 MESES]],0)</f>
        <v>3.5863636714573888E-3</v>
      </c>
      <c r="I239" s="12">
        <f>SUMIFS($H$10:H239,$D$10:D239,Tabla13[[#This Row],[CATEGORÍA]])</f>
        <v>0.81301008819527865</v>
      </c>
      <c r="J239" s="3" t="str">
        <f>IFERROR(VLOOKUP(Tabla13[[#This Row],[% ACUM]],$D$5:$E$7,2,1),"C")</f>
        <v>C</v>
      </c>
    </row>
    <row r="240" spans="2:10" x14ac:dyDescent="0.2">
      <c r="B240" s="2">
        <v>348834</v>
      </c>
      <c r="C240" s="2" t="s">
        <v>259</v>
      </c>
      <c r="D240" s="2" t="s">
        <v>5</v>
      </c>
      <c r="E240" s="3" t="s">
        <v>6</v>
      </c>
      <c r="F240" s="11">
        <v>39726</v>
      </c>
      <c r="G240" s="11">
        <f>SUMIFS(Tabla13[VENTA ÚLT 12 MESES EN S/.],Tabla13[CATEGORÍA],Tabla13[[#This Row],[CATEGORÍA]])</f>
        <v>11268517</v>
      </c>
      <c r="H240" s="12">
        <f>IFERROR(Tabla13[[#This Row],[VENTA ÚLT 12 MESES EN S/.]]/Tabla13[[#This Row],[VENTA CAT ÚLT 12 MESES]],0)</f>
        <v>3.5253973526418784E-3</v>
      </c>
      <c r="I240" s="12">
        <f>SUMIFS($H$10:H240,$D$10:D240,Tabla13[[#This Row],[CATEGORÍA]])</f>
        <v>0.81653548554792055</v>
      </c>
      <c r="J240" s="3" t="str">
        <f>IFERROR(VLOOKUP(Tabla13[[#This Row],[% ACUM]],$D$5:$E$7,2,1),"C")</f>
        <v>C</v>
      </c>
    </row>
    <row r="241" spans="2:10" x14ac:dyDescent="0.2">
      <c r="B241" s="2">
        <v>348863</v>
      </c>
      <c r="C241" s="2" t="s">
        <v>82</v>
      </c>
      <c r="D241" s="2" t="s">
        <v>5</v>
      </c>
      <c r="E241" s="3" t="s">
        <v>6</v>
      </c>
      <c r="F241" s="11">
        <v>39507</v>
      </c>
      <c r="G241" s="11">
        <f>SUMIFS(Tabla13[VENTA ÚLT 12 MESES EN S/.],Tabla13[CATEGORÍA],Tabla13[[#This Row],[CATEGORÍA]])</f>
        <v>11268517</v>
      </c>
      <c r="H241" s="12">
        <f>IFERROR(Tabla13[[#This Row],[VENTA ÚLT 12 MESES EN S/.]]/Tabla13[[#This Row],[VENTA CAT ÚLT 12 MESES]],0)</f>
        <v>3.505962674591519E-3</v>
      </c>
      <c r="I241" s="12">
        <f>SUMIFS($H$10:H241,$D$10:D241,Tabla13[[#This Row],[CATEGORÍA]])</f>
        <v>0.82004144822251201</v>
      </c>
      <c r="J241" s="3" t="str">
        <f>IFERROR(VLOOKUP(Tabla13[[#This Row],[% ACUM]],$D$5:$E$7,2,1),"C")</f>
        <v>C</v>
      </c>
    </row>
    <row r="242" spans="2:10" x14ac:dyDescent="0.2">
      <c r="B242" s="2">
        <v>365549</v>
      </c>
      <c r="C242" s="2" t="s">
        <v>548</v>
      </c>
      <c r="D242" s="2" t="s">
        <v>5</v>
      </c>
      <c r="E242" s="3" t="s">
        <v>6</v>
      </c>
      <c r="F242" s="11">
        <v>39232</v>
      </c>
      <c r="G242" s="11">
        <f>SUMIFS(Tabla13[VENTA ÚLT 12 MESES EN S/.],Tabla13[CATEGORÍA],Tabla13[[#This Row],[CATEGORÍA]])</f>
        <v>11268517</v>
      </c>
      <c r="H242" s="12">
        <f>IFERROR(Tabla13[[#This Row],[VENTA ÚLT 12 MESES EN S/.]]/Tabla13[[#This Row],[VENTA CAT ÚLT 12 MESES]],0)</f>
        <v>3.4815583985008851E-3</v>
      </c>
      <c r="I242" s="12">
        <f>SUMIFS($H$10:H242,$D$10:D242,Tabla13[[#This Row],[CATEGORÍA]])</f>
        <v>0.82352300662101285</v>
      </c>
      <c r="J242" s="3" t="str">
        <f>IFERROR(VLOOKUP(Tabla13[[#This Row],[% ACUM]],$D$5:$E$7,2,1),"C")</f>
        <v>C</v>
      </c>
    </row>
    <row r="243" spans="2:10" x14ac:dyDescent="0.2">
      <c r="B243" s="2">
        <v>362794</v>
      </c>
      <c r="C243" s="2" t="s">
        <v>425</v>
      </c>
      <c r="D243" s="2" t="s">
        <v>5</v>
      </c>
      <c r="E243" s="3" t="s">
        <v>6</v>
      </c>
      <c r="F243" s="11">
        <v>38594</v>
      </c>
      <c r="G243" s="11">
        <f>SUMIFS(Tabla13[VENTA ÚLT 12 MESES EN S/.],Tabla13[CATEGORÍA],Tabla13[[#This Row],[CATEGORÍA]])</f>
        <v>11268517</v>
      </c>
      <c r="H243" s="12">
        <f>IFERROR(Tabla13[[#This Row],[VENTA ÚLT 12 MESES EN S/.]]/Tabla13[[#This Row],[VENTA CAT ÚLT 12 MESES]],0)</f>
        <v>3.4249404779706149E-3</v>
      </c>
      <c r="I243" s="12">
        <f>SUMIFS($H$10:H243,$D$10:D243,Tabla13[[#This Row],[CATEGORÍA]])</f>
        <v>0.82694794709898345</v>
      </c>
      <c r="J243" s="3" t="str">
        <f>IFERROR(VLOOKUP(Tabla13[[#This Row],[% ACUM]],$D$5:$E$7,2,1),"C")</f>
        <v>C</v>
      </c>
    </row>
    <row r="244" spans="2:10" x14ac:dyDescent="0.2">
      <c r="B244" s="2">
        <v>348408</v>
      </c>
      <c r="C244" s="2" t="s">
        <v>383</v>
      </c>
      <c r="D244" s="2" t="s">
        <v>5</v>
      </c>
      <c r="E244" s="3" t="s">
        <v>6</v>
      </c>
      <c r="F244" s="11">
        <v>37779</v>
      </c>
      <c r="G244" s="11">
        <f>SUMIFS(Tabla13[VENTA ÚLT 12 MESES EN S/.],Tabla13[CATEGORÍA],Tabla13[[#This Row],[CATEGORÍA]])</f>
        <v>11268517</v>
      </c>
      <c r="H244" s="12">
        <f>IFERROR(Tabla13[[#This Row],[VENTA ÚLT 12 MESES EN S/.]]/Tabla13[[#This Row],[VENTA CAT ÚLT 12 MESES]],0)</f>
        <v>3.3526150779201913E-3</v>
      </c>
      <c r="I244" s="12">
        <f>SUMIFS($H$10:H244,$D$10:D244,Tabla13[[#This Row],[CATEGORÍA]])</f>
        <v>0.83030056217690362</v>
      </c>
      <c r="J244" s="3" t="str">
        <f>IFERROR(VLOOKUP(Tabla13[[#This Row],[% ACUM]],$D$5:$E$7,2,1),"C")</f>
        <v>C</v>
      </c>
    </row>
    <row r="245" spans="2:10" x14ac:dyDescent="0.2">
      <c r="B245" s="2">
        <v>348431</v>
      </c>
      <c r="C245" s="2" t="s">
        <v>97</v>
      </c>
      <c r="D245" s="2" t="s">
        <v>5</v>
      </c>
      <c r="E245" s="3" t="s">
        <v>6</v>
      </c>
      <c r="F245" s="11">
        <v>37237</v>
      </c>
      <c r="G245" s="11">
        <f>SUMIFS(Tabla13[VENTA ÚLT 12 MESES EN S/.],Tabla13[CATEGORÍA],Tabla13[[#This Row],[CATEGORÍA]])</f>
        <v>11268517</v>
      </c>
      <c r="H245" s="12">
        <f>IFERROR(Tabla13[[#This Row],[VENTA ÚLT 12 MESES EN S/.]]/Tabla13[[#This Row],[VENTA CAT ÚLT 12 MESES]],0)</f>
        <v>3.3045164683161059E-3</v>
      </c>
      <c r="I245" s="12">
        <f>SUMIFS($H$10:H245,$D$10:D245,Tabla13[[#This Row],[CATEGORÍA]])</f>
        <v>0.83360507864521971</v>
      </c>
      <c r="J245" s="3" t="str">
        <f>IFERROR(VLOOKUP(Tabla13[[#This Row],[% ACUM]],$D$5:$E$7,2,1),"C")</f>
        <v>C</v>
      </c>
    </row>
    <row r="246" spans="2:10" x14ac:dyDescent="0.2">
      <c r="B246" s="2">
        <v>348802</v>
      </c>
      <c r="C246" s="2" t="s">
        <v>270</v>
      </c>
      <c r="D246" s="2" t="s">
        <v>5</v>
      </c>
      <c r="E246" s="3" t="s">
        <v>6</v>
      </c>
      <c r="F246" s="11">
        <v>36877</v>
      </c>
      <c r="G246" s="11">
        <f>SUMIFS(Tabla13[VENTA ÚLT 12 MESES EN S/.],Tabla13[CATEGORÍA],Tabla13[[#This Row],[CATEGORÍA]])</f>
        <v>11268517</v>
      </c>
      <c r="H246" s="12">
        <f>IFERROR(Tabla13[[#This Row],[VENTA ÚLT 12 MESES EN S/.]]/Tabla13[[#This Row],[VENTA CAT ÚLT 12 MESES]],0)</f>
        <v>3.2725690523429125E-3</v>
      </c>
      <c r="I246" s="12">
        <f>SUMIFS($H$10:H246,$D$10:D246,Tabla13[[#This Row],[CATEGORÍA]])</f>
        <v>0.83687764769756268</v>
      </c>
      <c r="J246" s="3" t="str">
        <f>IFERROR(VLOOKUP(Tabla13[[#This Row],[% ACUM]],$D$5:$E$7,2,1),"C")</f>
        <v>C</v>
      </c>
    </row>
    <row r="247" spans="2:10" x14ac:dyDescent="0.2">
      <c r="B247" s="2">
        <v>348778</v>
      </c>
      <c r="C247" s="2" t="s">
        <v>87</v>
      </c>
      <c r="D247" s="2" t="s">
        <v>5</v>
      </c>
      <c r="E247" s="3" t="s">
        <v>6</v>
      </c>
      <c r="F247" s="11">
        <v>36052</v>
      </c>
      <c r="G247" s="11">
        <f>SUMIFS(Tabla13[VENTA ÚLT 12 MESES EN S/.],Tabla13[CATEGORÍA],Tabla13[[#This Row],[CATEGORÍA]])</f>
        <v>11268517</v>
      </c>
      <c r="H247" s="12">
        <f>IFERROR(Tabla13[[#This Row],[VENTA ÚLT 12 MESES EN S/.]]/Tabla13[[#This Row],[VENTA CAT ÚLT 12 MESES]],0)</f>
        <v>3.1993562240710113E-3</v>
      </c>
      <c r="I247" s="12">
        <f>SUMIFS($H$10:H247,$D$10:D247,Tabla13[[#This Row],[CATEGORÍA]])</f>
        <v>0.84007700392163365</v>
      </c>
      <c r="J247" s="3" t="str">
        <f>IFERROR(VLOOKUP(Tabla13[[#This Row],[% ACUM]],$D$5:$E$7,2,1),"C")</f>
        <v>C</v>
      </c>
    </row>
    <row r="248" spans="2:10" x14ac:dyDescent="0.2">
      <c r="B248" s="2">
        <v>348433</v>
      </c>
      <c r="C248" s="2" t="s">
        <v>274</v>
      </c>
      <c r="D248" s="2" t="s">
        <v>5</v>
      </c>
      <c r="E248" s="3" t="s">
        <v>6</v>
      </c>
      <c r="F248" s="11">
        <v>35656</v>
      </c>
      <c r="G248" s="11">
        <f>SUMIFS(Tabla13[VENTA ÚLT 12 MESES EN S/.],Tabla13[CATEGORÍA],Tabla13[[#This Row],[CATEGORÍA]])</f>
        <v>11268517</v>
      </c>
      <c r="H248" s="12">
        <f>IFERROR(Tabla13[[#This Row],[VENTA ÚLT 12 MESES EN S/.]]/Tabla13[[#This Row],[VENTA CAT ÚLT 12 MESES]],0)</f>
        <v>3.1642140665004985E-3</v>
      </c>
      <c r="I248" s="12">
        <f>SUMIFS($H$10:H248,$D$10:D248,Tabla13[[#This Row],[CATEGORÍA]])</f>
        <v>0.84324121798813412</v>
      </c>
      <c r="J248" s="3" t="str">
        <f>IFERROR(VLOOKUP(Tabla13[[#This Row],[% ACUM]],$D$5:$E$7,2,1),"C")</f>
        <v>C</v>
      </c>
    </row>
    <row r="249" spans="2:10" x14ac:dyDescent="0.2">
      <c r="B249" s="2">
        <v>362703</v>
      </c>
      <c r="C249" s="2" t="s">
        <v>171</v>
      </c>
      <c r="D249" s="2" t="s">
        <v>5</v>
      </c>
      <c r="E249" s="3" t="s">
        <v>6</v>
      </c>
      <c r="F249" s="11">
        <v>35254</v>
      </c>
      <c r="G249" s="11">
        <f>SUMIFS(Tabla13[VENTA ÚLT 12 MESES EN S/.],Tabla13[CATEGORÍA],Tabla13[[#This Row],[CATEGORÍA]])</f>
        <v>11268517</v>
      </c>
      <c r="H249" s="12">
        <f>IFERROR(Tabla13[[#This Row],[VENTA ÚLT 12 MESES EN S/.]]/Tabla13[[#This Row],[VENTA CAT ÚLT 12 MESES]],0)</f>
        <v>3.1285394519970995E-3</v>
      </c>
      <c r="I249" s="12">
        <f>SUMIFS($H$10:H249,$D$10:D249,Tabla13[[#This Row],[CATEGORÍA]])</f>
        <v>0.84636975744013121</v>
      </c>
      <c r="J249" s="3" t="str">
        <f>IFERROR(VLOOKUP(Tabla13[[#This Row],[% ACUM]],$D$5:$E$7,2,1),"C")</f>
        <v>C</v>
      </c>
    </row>
    <row r="250" spans="2:10" x14ac:dyDescent="0.2">
      <c r="B250" s="2">
        <v>348867</v>
      </c>
      <c r="C250" s="2" t="s">
        <v>553</v>
      </c>
      <c r="D250" s="2" t="s">
        <v>5</v>
      </c>
      <c r="E250" s="3" t="s">
        <v>6</v>
      </c>
      <c r="F250" s="11">
        <v>34654</v>
      </c>
      <c r="G250" s="11">
        <f>SUMIFS(Tabla13[VENTA ÚLT 12 MESES EN S/.],Tabla13[CATEGORÍA],Tabla13[[#This Row],[CATEGORÍA]])</f>
        <v>11268517</v>
      </c>
      <c r="H250" s="12">
        <f>IFERROR(Tabla13[[#This Row],[VENTA ÚLT 12 MESES EN S/.]]/Tabla13[[#This Row],[VENTA CAT ÚLT 12 MESES]],0)</f>
        <v>3.0752937587084439E-3</v>
      </c>
      <c r="I250" s="12">
        <f>SUMIFS($H$10:H250,$D$10:D250,Tabla13[[#This Row],[CATEGORÍA]])</f>
        <v>0.84944505119883962</v>
      </c>
      <c r="J250" s="3" t="str">
        <f>IFERROR(VLOOKUP(Tabla13[[#This Row],[% ACUM]],$D$5:$E$7,2,1),"C")</f>
        <v>C</v>
      </c>
    </row>
    <row r="251" spans="2:10" x14ac:dyDescent="0.2">
      <c r="B251" s="2">
        <v>348881</v>
      </c>
      <c r="C251" s="2" t="s">
        <v>38</v>
      </c>
      <c r="D251" s="2" t="s">
        <v>5</v>
      </c>
      <c r="E251" s="3" t="s">
        <v>6</v>
      </c>
      <c r="F251" s="11">
        <v>34395</v>
      </c>
      <c r="G251" s="11">
        <f>SUMIFS(Tabla13[VENTA ÚLT 12 MESES EN S/.],Tabla13[CATEGORÍA],Tabla13[[#This Row],[CATEGORÍA]])</f>
        <v>11268517</v>
      </c>
      <c r="H251" s="12">
        <f>IFERROR(Tabla13[[#This Row],[VENTA ÚLT 12 MESES EN S/.]]/Tabla13[[#This Row],[VENTA CAT ÚLT 12 MESES]],0)</f>
        <v>3.0523093677721743E-3</v>
      </c>
      <c r="I251" s="12">
        <f>SUMIFS($H$10:H251,$D$10:D251,Tabla13[[#This Row],[CATEGORÍA]])</f>
        <v>0.85249736056661174</v>
      </c>
      <c r="J251" s="3" t="str">
        <f>IFERROR(VLOOKUP(Tabla13[[#This Row],[% ACUM]],$D$5:$E$7,2,1),"C")</f>
        <v>C</v>
      </c>
    </row>
    <row r="252" spans="2:10" x14ac:dyDescent="0.2">
      <c r="B252" s="2">
        <v>362729</v>
      </c>
      <c r="C252" s="2" t="s">
        <v>757</v>
      </c>
      <c r="D252" s="2" t="s">
        <v>5</v>
      </c>
      <c r="E252" s="3" t="s">
        <v>6</v>
      </c>
      <c r="F252" s="11">
        <v>34191</v>
      </c>
      <c r="G252" s="11">
        <f>SUMIFS(Tabla13[VENTA ÚLT 12 MESES EN S/.],Tabla13[CATEGORÍA],Tabla13[[#This Row],[CATEGORÍA]])</f>
        <v>11268517</v>
      </c>
      <c r="H252" s="12">
        <f>IFERROR(Tabla13[[#This Row],[VENTA ÚLT 12 MESES EN S/.]]/Tabla13[[#This Row],[VENTA CAT ÚLT 12 MESES]],0)</f>
        <v>3.0342058320540315E-3</v>
      </c>
      <c r="I252" s="12">
        <f>SUMIFS($H$10:H252,$D$10:D252,Tabla13[[#This Row],[CATEGORÍA]])</f>
        <v>0.85553156639866579</v>
      </c>
      <c r="J252" s="3" t="str">
        <f>IFERROR(VLOOKUP(Tabla13[[#This Row],[% ACUM]],$D$5:$E$7,2,1),"C")</f>
        <v>C</v>
      </c>
    </row>
    <row r="253" spans="2:10" x14ac:dyDescent="0.2">
      <c r="B253" s="2">
        <v>348762</v>
      </c>
      <c r="C253" s="2" t="s">
        <v>307</v>
      </c>
      <c r="D253" s="2" t="s">
        <v>5</v>
      </c>
      <c r="E253" s="3" t="s">
        <v>6</v>
      </c>
      <c r="F253" s="11">
        <v>33878</v>
      </c>
      <c r="G253" s="11">
        <f>SUMIFS(Tabla13[VENTA ÚLT 12 MESES EN S/.],Tabla13[CATEGORÍA],Tabla13[[#This Row],[CATEGORÍA]])</f>
        <v>11268517</v>
      </c>
      <c r="H253" s="12">
        <f>IFERROR(Tabla13[[#This Row],[VENTA ÚLT 12 MESES EN S/.]]/Tabla13[[#This Row],[VENTA CAT ÚLT 12 MESES]],0)</f>
        <v>3.006429328721783E-3</v>
      </c>
      <c r="I253" s="12">
        <f>SUMIFS($H$10:H253,$D$10:D253,Tabla13[[#This Row],[CATEGORÍA]])</f>
        <v>0.85853799572738754</v>
      </c>
      <c r="J253" s="3" t="str">
        <f>IFERROR(VLOOKUP(Tabla13[[#This Row],[% ACUM]],$D$5:$E$7,2,1),"C")</f>
        <v>C</v>
      </c>
    </row>
    <row r="254" spans="2:10" x14ac:dyDescent="0.2">
      <c r="B254" s="2">
        <v>362733</v>
      </c>
      <c r="C254" s="2" t="s">
        <v>759</v>
      </c>
      <c r="D254" s="2" t="s">
        <v>5</v>
      </c>
      <c r="E254" s="3" t="s">
        <v>6</v>
      </c>
      <c r="F254" s="11">
        <v>32504</v>
      </c>
      <c r="G254" s="11">
        <f>SUMIFS(Tabla13[VENTA ÚLT 12 MESES EN S/.],Tabla13[CATEGORÍA],Tabla13[[#This Row],[CATEGORÍA]])</f>
        <v>11268517</v>
      </c>
      <c r="H254" s="12">
        <f>IFERROR(Tabla13[[#This Row],[VENTA ÚLT 12 MESES EN S/.]]/Tabla13[[#This Row],[VENTA CAT ÚLT 12 MESES]],0)</f>
        <v>2.8844966910907622E-3</v>
      </c>
      <c r="I254" s="12">
        <f>SUMIFS($H$10:H254,$D$10:D254,Tabla13[[#This Row],[CATEGORÍA]])</f>
        <v>0.86142249241847835</v>
      </c>
      <c r="J254" s="3" t="str">
        <f>IFERROR(VLOOKUP(Tabla13[[#This Row],[% ACUM]],$D$5:$E$7,2,1),"C")</f>
        <v>C</v>
      </c>
    </row>
    <row r="255" spans="2:10" x14ac:dyDescent="0.2">
      <c r="B255" s="2">
        <v>348801</v>
      </c>
      <c r="C255" s="2" t="s">
        <v>50</v>
      </c>
      <c r="D255" s="2" t="s">
        <v>5</v>
      </c>
      <c r="E255" s="3" t="s">
        <v>6</v>
      </c>
      <c r="F255" s="11">
        <v>32401</v>
      </c>
      <c r="G255" s="11">
        <f>SUMIFS(Tabla13[VENTA ÚLT 12 MESES EN S/.],Tabla13[CATEGORÍA],Tabla13[[#This Row],[CATEGORÍA]])</f>
        <v>11268517</v>
      </c>
      <c r="H255" s="12">
        <f>IFERROR(Tabla13[[#This Row],[VENTA ÚLT 12 MESES EN S/.]]/Tabla13[[#This Row],[VENTA CAT ÚLT 12 MESES]],0)</f>
        <v>2.8753561804095427E-3</v>
      </c>
      <c r="I255" s="12">
        <f>SUMIFS($H$10:H255,$D$10:D255,Tabla13[[#This Row],[CATEGORÍA]])</f>
        <v>0.86429784859888792</v>
      </c>
      <c r="J255" s="3" t="str">
        <f>IFERROR(VLOOKUP(Tabla13[[#This Row],[% ACUM]],$D$5:$E$7,2,1),"C")</f>
        <v>C</v>
      </c>
    </row>
    <row r="256" spans="2:10" x14ac:dyDescent="0.2">
      <c r="B256" s="2">
        <v>348426</v>
      </c>
      <c r="C256" s="2" t="s">
        <v>220</v>
      </c>
      <c r="D256" s="2" t="s">
        <v>5</v>
      </c>
      <c r="E256" s="3" t="s">
        <v>6</v>
      </c>
      <c r="F256" s="11">
        <v>32394</v>
      </c>
      <c r="G256" s="11">
        <f>SUMIFS(Tabla13[VENTA ÚLT 12 MESES EN S/.],Tabla13[CATEGORÍA],Tabla13[[#This Row],[CATEGORÍA]])</f>
        <v>11268517</v>
      </c>
      <c r="H256" s="12">
        <f>IFERROR(Tabla13[[#This Row],[VENTA ÚLT 12 MESES EN S/.]]/Tabla13[[#This Row],[VENTA CAT ÚLT 12 MESES]],0)</f>
        <v>2.8747349806545084E-3</v>
      </c>
      <c r="I256" s="12">
        <f>SUMIFS($H$10:H256,$D$10:D256,Tabla13[[#This Row],[CATEGORÍA]])</f>
        <v>0.86717258357954241</v>
      </c>
      <c r="J256" s="3" t="str">
        <f>IFERROR(VLOOKUP(Tabla13[[#This Row],[% ACUM]],$D$5:$E$7,2,1),"C")</f>
        <v>C</v>
      </c>
    </row>
    <row r="257" spans="2:10" x14ac:dyDescent="0.2">
      <c r="B257" s="2">
        <v>362717</v>
      </c>
      <c r="C257" s="2" t="s">
        <v>497</v>
      </c>
      <c r="D257" s="2" t="s">
        <v>5</v>
      </c>
      <c r="E257" s="3" t="s">
        <v>6</v>
      </c>
      <c r="F257" s="11">
        <v>32113</v>
      </c>
      <c r="G257" s="11">
        <f>SUMIFS(Tabla13[VENTA ÚLT 12 MESES EN S/.],Tabla13[CATEGORÍA],Tabla13[[#This Row],[CATEGORÍA]])</f>
        <v>11268517</v>
      </c>
      <c r="H257" s="12">
        <f>IFERROR(Tabla13[[#This Row],[VENTA ÚLT 12 MESES EN S/.]]/Tabla13[[#This Row],[VENTA CAT ÚLT 12 MESES]],0)</f>
        <v>2.8497982476309884E-3</v>
      </c>
      <c r="I257" s="12">
        <f>SUMIFS($H$10:H257,$D$10:D257,Tabla13[[#This Row],[CATEGORÍA]])</f>
        <v>0.8700223818271734</v>
      </c>
      <c r="J257" s="3" t="str">
        <f>IFERROR(VLOOKUP(Tabla13[[#This Row],[% ACUM]],$D$5:$E$7,2,1),"C")</f>
        <v>C</v>
      </c>
    </row>
    <row r="258" spans="2:10" x14ac:dyDescent="0.2">
      <c r="B258" s="2">
        <v>362830</v>
      </c>
      <c r="C258" s="2" t="s">
        <v>112</v>
      </c>
      <c r="D258" s="2" t="s">
        <v>5</v>
      </c>
      <c r="E258" s="3" t="s">
        <v>6</v>
      </c>
      <c r="F258" s="11">
        <v>31977</v>
      </c>
      <c r="G258" s="11">
        <f>SUMIFS(Tabla13[VENTA ÚLT 12 MESES EN S/.],Tabla13[CATEGORÍA],Tabla13[[#This Row],[CATEGORÍA]])</f>
        <v>11268517</v>
      </c>
      <c r="H258" s="12">
        <f>IFERROR(Tabla13[[#This Row],[VENTA ÚLT 12 MESES EN S/.]]/Tabla13[[#This Row],[VENTA CAT ÚLT 12 MESES]],0)</f>
        <v>2.8377292238188929E-3</v>
      </c>
      <c r="I258" s="12">
        <f>SUMIFS($H$10:H258,$D$10:D258,Tabla13[[#This Row],[CATEGORÍA]])</f>
        <v>0.87286011105099226</v>
      </c>
      <c r="J258" s="3" t="str">
        <f>IFERROR(VLOOKUP(Tabla13[[#This Row],[% ACUM]],$D$5:$E$7,2,1),"C")</f>
        <v>C</v>
      </c>
    </row>
    <row r="259" spans="2:10" x14ac:dyDescent="0.2">
      <c r="B259" s="2">
        <v>348398</v>
      </c>
      <c r="C259" s="2" t="s">
        <v>208</v>
      </c>
      <c r="D259" s="2" t="s">
        <v>5</v>
      </c>
      <c r="E259" s="3" t="s">
        <v>6</v>
      </c>
      <c r="F259" s="11">
        <v>31859</v>
      </c>
      <c r="G259" s="11">
        <f>SUMIFS(Tabla13[VENTA ÚLT 12 MESES EN S/.],Tabla13[CATEGORÍA],Tabla13[[#This Row],[CATEGORÍA]])</f>
        <v>11268517</v>
      </c>
      <c r="H259" s="12">
        <f>IFERROR(Tabla13[[#This Row],[VENTA ÚLT 12 MESES EN S/.]]/Tabla13[[#This Row],[VENTA CAT ÚLT 12 MESES]],0)</f>
        <v>2.8272575708054573E-3</v>
      </c>
      <c r="I259" s="12">
        <f>SUMIFS($H$10:H259,$D$10:D259,Tabla13[[#This Row],[CATEGORÍA]])</f>
        <v>0.87568736862179775</v>
      </c>
      <c r="J259" s="3" t="str">
        <f>IFERROR(VLOOKUP(Tabla13[[#This Row],[% ACUM]],$D$5:$E$7,2,1),"C")</f>
        <v>C</v>
      </c>
    </row>
    <row r="260" spans="2:10" x14ac:dyDescent="0.2">
      <c r="B260" s="2">
        <v>367835</v>
      </c>
      <c r="C260" s="2" t="s">
        <v>751</v>
      </c>
      <c r="D260" s="2" t="s">
        <v>5</v>
      </c>
      <c r="E260" s="3" t="s">
        <v>6</v>
      </c>
      <c r="F260" s="11">
        <v>31725</v>
      </c>
      <c r="G260" s="11">
        <f>SUMIFS(Tabla13[VENTA ÚLT 12 MESES EN S/.],Tabla13[CATEGORÍA],Tabla13[[#This Row],[CATEGORÍA]])</f>
        <v>11268517</v>
      </c>
      <c r="H260" s="12">
        <f>IFERROR(Tabla13[[#This Row],[VENTA ÚLT 12 MESES EN S/.]]/Tabla13[[#This Row],[VENTA CAT ÚLT 12 MESES]],0)</f>
        <v>2.8153660326376575E-3</v>
      </c>
      <c r="I260" s="12">
        <f>SUMIFS($H$10:H260,$D$10:D260,Tabla13[[#This Row],[CATEGORÍA]])</f>
        <v>0.8785027346544354</v>
      </c>
      <c r="J260" s="3" t="str">
        <f>IFERROR(VLOOKUP(Tabla13[[#This Row],[% ACUM]],$D$5:$E$7,2,1),"C")</f>
        <v>C</v>
      </c>
    </row>
    <row r="261" spans="2:10" x14ac:dyDescent="0.2">
      <c r="B261" s="2">
        <v>365548</v>
      </c>
      <c r="C261" s="2" t="s">
        <v>541</v>
      </c>
      <c r="D261" s="2" t="s">
        <v>5</v>
      </c>
      <c r="E261" s="3" t="s">
        <v>6</v>
      </c>
      <c r="F261" s="11">
        <v>31568</v>
      </c>
      <c r="G261" s="11">
        <f>SUMIFS(Tabla13[VENTA ÚLT 12 MESES EN S/.],Tabla13[CATEGORÍA],Tabla13[[#This Row],[CATEGORÍA]])</f>
        <v>11268517</v>
      </c>
      <c r="H261" s="12">
        <f>IFERROR(Tabla13[[#This Row],[VENTA ÚLT 12 MESES EN S/.]]/Tabla13[[#This Row],[VENTA CAT ÚLT 12 MESES]],0)</f>
        <v>2.8014334095604596E-3</v>
      </c>
      <c r="I261" s="12">
        <f>SUMIFS($H$10:H261,$D$10:D261,Tabla13[[#This Row],[CATEGORÍA]])</f>
        <v>0.88130416806399581</v>
      </c>
      <c r="J261" s="3" t="str">
        <f>IFERROR(VLOOKUP(Tabla13[[#This Row],[% ACUM]],$D$5:$E$7,2,1),"C")</f>
        <v>C</v>
      </c>
    </row>
    <row r="262" spans="2:10" x14ac:dyDescent="0.2">
      <c r="B262" s="2">
        <v>348384</v>
      </c>
      <c r="C262" s="2" t="s">
        <v>722</v>
      </c>
      <c r="D262" s="2" t="s">
        <v>5</v>
      </c>
      <c r="E262" s="3" t="s">
        <v>6</v>
      </c>
      <c r="F262" s="11">
        <v>31518</v>
      </c>
      <c r="G262" s="11">
        <f>SUMIFS(Tabla13[VENTA ÚLT 12 MESES EN S/.],Tabla13[CATEGORÍA],Tabla13[[#This Row],[CATEGORÍA]])</f>
        <v>11268517</v>
      </c>
      <c r="H262" s="12">
        <f>IFERROR(Tabla13[[#This Row],[VENTA ÚLT 12 MESES EN S/.]]/Tabla13[[#This Row],[VENTA CAT ÚLT 12 MESES]],0)</f>
        <v>2.7969962684530713E-3</v>
      </c>
      <c r="I262" s="12">
        <f>SUMIFS($H$10:H262,$D$10:D262,Tabla13[[#This Row],[CATEGORÍA]])</f>
        <v>0.8841011643324489</v>
      </c>
      <c r="J262" s="3" t="str">
        <f>IFERROR(VLOOKUP(Tabla13[[#This Row],[% ACUM]],$D$5:$E$7,2,1),"C")</f>
        <v>C</v>
      </c>
    </row>
    <row r="263" spans="2:10" x14ac:dyDescent="0.2">
      <c r="B263" s="2">
        <v>362661</v>
      </c>
      <c r="C263" s="2" t="s">
        <v>466</v>
      </c>
      <c r="D263" s="2" t="s">
        <v>5</v>
      </c>
      <c r="E263" s="3" t="s">
        <v>6</v>
      </c>
      <c r="F263" s="11">
        <v>31443</v>
      </c>
      <c r="G263" s="11">
        <f>SUMIFS(Tabla13[VENTA ÚLT 12 MESES EN S/.],Tabla13[CATEGORÍA],Tabla13[[#This Row],[CATEGORÍA]])</f>
        <v>11268517</v>
      </c>
      <c r="H263" s="12">
        <f>IFERROR(Tabla13[[#This Row],[VENTA ÚLT 12 MESES EN S/.]]/Tabla13[[#This Row],[VENTA CAT ÚLT 12 MESES]],0)</f>
        <v>2.7903405567919898E-3</v>
      </c>
      <c r="I263" s="12">
        <f>SUMIFS($H$10:H263,$D$10:D263,Tabla13[[#This Row],[CATEGORÍA]])</f>
        <v>0.88689150488924084</v>
      </c>
      <c r="J263" s="3" t="str">
        <f>IFERROR(VLOOKUP(Tabla13[[#This Row],[% ACUM]],$D$5:$E$7,2,1),"C")</f>
        <v>C</v>
      </c>
    </row>
    <row r="264" spans="2:10" x14ac:dyDescent="0.2">
      <c r="B264" s="2">
        <v>367858</v>
      </c>
      <c r="C264" s="2" t="s">
        <v>675</v>
      </c>
      <c r="D264" s="2" t="s">
        <v>5</v>
      </c>
      <c r="E264" s="3" t="s">
        <v>6</v>
      </c>
      <c r="F264" s="11">
        <v>31394</v>
      </c>
      <c r="G264" s="11">
        <f>SUMIFS(Tabla13[VENTA ÚLT 12 MESES EN S/.],Tabla13[CATEGORÍA],Tabla13[[#This Row],[CATEGORÍA]])</f>
        <v>11268517</v>
      </c>
      <c r="H264" s="12">
        <f>IFERROR(Tabla13[[#This Row],[VENTA ÚLT 12 MESES EN S/.]]/Tabla13[[#This Row],[VENTA CAT ÚLT 12 MESES]],0)</f>
        <v>2.7859921585067495E-3</v>
      </c>
      <c r="I264" s="12">
        <f>SUMIFS($H$10:H264,$D$10:D264,Tabla13[[#This Row],[CATEGORÍA]])</f>
        <v>0.88967749704774757</v>
      </c>
      <c r="J264" s="3" t="str">
        <f>IFERROR(VLOOKUP(Tabla13[[#This Row],[% ACUM]],$D$5:$E$7,2,1),"C")</f>
        <v>C</v>
      </c>
    </row>
    <row r="265" spans="2:10" x14ac:dyDescent="0.2">
      <c r="B265" s="2">
        <v>348396</v>
      </c>
      <c r="C265" s="2" t="s">
        <v>52</v>
      </c>
      <c r="D265" s="2" t="s">
        <v>5</v>
      </c>
      <c r="E265" s="3" t="s">
        <v>6</v>
      </c>
      <c r="F265" s="11">
        <v>31068</v>
      </c>
      <c r="G265" s="11">
        <f>SUMIFS(Tabla13[VENTA ÚLT 12 MESES EN S/.],Tabla13[CATEGORÍA],Tabla13[[#This Row],[CATEGORÍA]])</f>
        <v>11268517</v>
      </c>
      <c r="H265" s="12">
        <f>IFERROR(Tabla13[[#This Row],[VENTA ÚLT 12 MESES EN S/.]]/Tabla13[[#This Row],[VENTA CAT ÚLT 12 MESES]],0)</f>
        <v>2.7570619984865798E-3</v>
      </c>
      <c r="I265" s="12">
        <f>SUMIFS($H$10:H265,$D$10:D265,Tabla13[[#This Row],[CATEGORÍA]])</f>
        <v>0.89243455904623414</v>
      </c>
      <c r="J265" s="3" t="str">
        <f>IFERROR(VLOOKUP(Tabla13[[#This Row],[% ACUM]],$D$5:$E$7,2,1),"C")</f>
        <v>C</v>
      </c>
    </row>
    <row r="266" spans="2:10" x14ac:dyDescent="0.2">
      <c r="B266" s="2">
        <v>362798</v>
      </c>
      <c r="C266" s="2" t="s">
        <v>429</v>
      </c>
      <c r="D266" s="2" t="s">
        <v>5</v>
      </c>
      <c r="E266" s="3" t="s">
        <v>6</v>
      </c>
      <c r="F266" s="11">
        <v>30701</v>
      </c>
      <c r="G266" s="11">
        <f>SUMIFS(Tabla13[VENTA ÚLT 12 MESES EN S/.],Tabla13[CATEGORÍA],Tabla13[[#This Row],[CATEGORÍA]])</f>
        <v>11268517</v>
      </c>
      <c r="H266" s="12">
        <f>IFERROR(Tabla13[[#This Row],[VENTA ÚLT 12 MESES EN S/.]]/Tabla13[[#This Row],[VENTA CAT ÚLT 12 MESES]],0)</f>
        <v>2.7244933827583525E-3</v>
      </c>
      <c r="I266" s="12">
        <f>SUMIFS($H$10:H266,$D$10:D266,Tabla13[[#This Row],[CATEGORÍA]])</f>
        <v>0.89515905242899252</v>
      </c>
      <c r="J266" s="3" t="str">
        <f>IFERROR(VLOOKUP(Tabla13[[#This Row],[% ACUM]],$D$5:$E$7,2,1),"C")</f>
        <v>C</v>
      </c>
    </row>
    <row r="267" spans="2:10" x14ac:dyDescent="0.2">
      <c r="B267" s="2">
        <v>348412</v>
      </c>
      <c r="C267" s="2" t="s">
        <v>298</v>
      </c>
      <c r="D267" s="2" t="s">
        <v>5</v>
      </c>
      <c r="E267" s="3" t="s">
        <v>6</v>
      </c>
      <c r="F267" s="11">
        <v>30397</v>
      </c>
      <c r="G267" s="11">
        <f>SUMIFS(Tabla13[VENTA ÚLT 12 MESES EN S/.],Tabla13[CATEGORÍA],Tabla13[[#This Row],[CATEGORÍA]])</f>
        <v>11268517</v>
      </c>
      <c r="H267" s="12">
        <f>IFERROR(Tabla13[[#This Row],[VENTA ÚLT 12 MESES EN S/.]]/Tabla13[[#This Row],[VENTA CAT ÚLT 12 MESES]],0)</f>
        <v>2.6975155648254335E-3</v>
      </c>
      <c r="I267" s="12">
        <f>SUMIFS($H$10:H267,$D$10:D267,Tabla13[[#This Row],[CATEGORÍA]])</f>
        <v>0.89785656799381797</v>
      </c>
      <c r="J267" s="3" t="str">
        <f>IFERROR(VLOOKUP(Tabla13[[#This Row],[% ACUM]],$D$5:$E$7,2,1),"C")</f>
        <v>C</v>
      </c>
    </row>
    <row r="268" spans="2:10" x14ac:dyDescent="0.2">
      <c r="B268" s="2">
        <v>362709</v>
      </c>
      <c r="C268" s="2" t="s">
        <v>403</v>
      </c>
      <c r="D268" s="2" t="s">
        <v>5</v>
      </c>
      <c r="E268" s="3" t="s">
        <v>6</v>
      </c>
      <c r="F268" s="11">
        <v>30070</v>
      </c>
      <c r="G268" s="11">
        <f>SUMIFS(Tabla13[VENTA ÚLT 12 MESES EN S/.],Tabla13[CATEGORÍA],Tabla13[[#This Row],[CATEGORÍA]])</f>
        <v>11268517</v>
      </c>
      <c r="H268" s="12">
        <f>IFERROR(Tabla13[[#This Row],[VENTA ÚLT 12 MESES EN S/.]]/Tabla13[[#This Row],[VENTA CAT ÚLT 12 MESES]],0)</f>
        <v>2.6684966619831161E-3</v>
      </c>
      <c r="I268" s="12">
        <f>SUMIFS($H$10:H268,$D$10:D268,Tabla13[[#This Row],[CATEGORÍA]])</f>
        <v>0.90052506465580107</v>
      </c>
      <c r="J268" s="3" t="str">
        <f>IFERROR(VLOOKUP(Tabla13[[#This Row],[% ACUM]],$D$5:$E$7,2,1),"C")</f>
        <v>C</v>
      </c>
    </row>
    <row r="269" spans="2:10" x14ac:dyDescent="0.2">
      <c r="B269" s="2">
        <v>348850</v>
      </c>
      <c r="C269" s="2" t="s">
        <v>246</v>
      </c>
      <c r="D269" s="2" t="s">
        <v>5</v>
      </c>
      <c r="E269" s="3" t="s">
        <v>6</v>
      </c>
      <c r="F269" s="11">
        <v>30058</v>
      </c>
      <c r="G269" s="11">
        <f>SUMIFS(Tabla13[VENTA ÚLT 12 MESES EN S/.],Tabla13[CATEGORÍA],Tabla13[[#This Row],[CATEGORÍA]])</f>
        <v>11268517</v>
      </c>
      <c r="H269" s="12">
        <f>IFERROR(Tabla13[[#This Row],[VENTA ÚLT 12 MESES EN S/.]]/Tabla13[[#This Row],[VENTA CAT ÚLT 12 MESES]],0)</f>
        <v>2.6674317481173433E-3</v>
      </c>
      <c r="I269" s="12">
        <f>SUMIFS($H$10:H269,$D$10:D269,Tabla13[[#This Row],[CATEGORÍA]])</f>
        <v>0.90319249640391841</v>
      </c>
      <c r="J269" s="3" t="str">
        <f>IFERROR(VLOOKUP(Tabla13[[#This Row],[% ACUM]],$D$5:$E$7,2,1),"C")</f>
        <v>C</v>
      </c>
    </row>
    <row r="270" spans="2:10" x14ac:dyDescent="0.2">
      <c r="B270" s="2">
        <v>348838</v>
      </c>
      <c r="C270" s="2" t="s">
        <v>236</v>
      </c>
      <c r="D270" s="2" t="s">
        <v>5</v>
      </c>
      <c r="E270" s="3" t="s">
        <v>6</v>
      </c>
      <c r="F270" s="11">
        <v>29007</v>
      </c>
      <c r="G270" s="11">
        <f>SUMIFS(Tabla13[VENTA ÚLT 12 MESES EN S/.],Tabla13[CATEGORÍA],Tabla13[[#This Row],[CATEGORÍA]])</f>
        <v>11268517</v>
      </c>
      <c r="H270" s="12">
        <f>IFERROR(Tabla13[[#This Row],[VENTA ÚLT 12 MESES EN S/.]]/Tabla13[[#This Row],[VENTA CAT ÚLT 12 MESES]],0)</f>
        <v>2.5741630420400485E-3</v>
      </c>
      <c r="I270" s="12">
        <f>SUMIFS($H$10:H270,$D$10:D270,Tabla13[[#This Row],[CATEGORÍA]])</f>
        <v>0.90576665944595847</v>
      </c>
      <c r="J270" s="3" t="str">
        <f>IFERROR(VLOOKUP(Tabla13[[#This Row],[% ACUM]],$D$5:$E$7,2,1),"C")</f>
        <v>C</v>
      </c>
    </row>
    <row r="271" spans="2:10" x14ac:dyDescent="0.2">
      <c r="B271" s="2">
        <v>348387</v>
      </c>
      <c r="C271" s="2" t="s">
        <v>131</v>
      </c>
      <c r="D271" s="2" t="s">
        <v>5</v>
      </c>
      <c r="E271" s="3" t="s">
        <v>6</v>
      </c>
      <c r="F271" s="11">
        <v>28725</v>
      </c>
      <c r="G271" s="11">
        <f>SUMIFS(Tabla13[VENTA ÚLT 12 MESES EN S/.],Tabla13[CATEGORÍA],Tabla13[[#This Row],[CATEGORÍA]])</f>
        <v>11268517</v>
      </c>
      <c r="H271" s="12">
        <f>IFERROR(Tabla13[[#This Row],[VENTA ÚLT 12 MESES EN S/.]]/Tabla13[[#This Row],[VENTA CAT ÚLT 12 MESES]],0)</f>
        <v>2.5491375661943804E-3</v>
      </c>
      <c r="I271" s="12">
        <f>SUMIFS($H$10:H271,$D$10:D271,Tabla13[[#This Row],[CATEGORÍA]])</f>
        <v>0.90831579701215281</v>
      </c>
      <c r="J271" s="3" t="str">
        <f>IFERROR(VLOOKUP(Tabla13[[#This Row],[% ACUM]],$D$5:$E$7,2,1),"C")</f>
        <v>C</v>
      </c>
    </row>
    <row r="272" spans="2:10" x14ac:dyDescent="0.2">
      <c r="B272" s="2">
        <v>348765</v>
      </c>
      <c r="C272" s="2" t="s">
        <v>330</v>
      </c>
      <c r="D272" s="2" t="s">
        <v>5</v>
      </c>
      <c r="E272" s="3" t="s">
        <v>6</v>
      </c>
      <c r="F272" s="11">
        <v>28631</v>
      </c>
      <c r="G272" s="11">
        <f>SUMIFS(Tabla13[VENTA ÚLT 12 MESES EN S/.],Tabla13[CATEGORÍA],Tabla13[[#This Row],[CATEGORÍA]])</f>
        <v>11268517</v>
      </c>
      <c r="H272" s="12">
        <f>IFERROR(Tabla13[[#This Row],[VENTA ÚLT 12 MESES EN S/.]]/Tabla13[[#This Row],[VENTA CAT ÚLT 12 MESES]],0)</f>
        <v>2.5407957409124909E-3</v>
      </c>
      <c r="I272" s="12">
        <f>SUMIFS($H$10:H272,$D$10:D272,Tabla13[[#This Row],[CATEGORÍA]])</f>
        <v>0.9108565927530653</v>
      </c>
      <c r="J272" s="3" t="str">
        <f>IFERROR(VLOOKUP(Tabla13[[#This Row],[% ACUM]],$D$5:$E$7,2,1),"C")</f>
        <v>C</v>
      </c>
    </row>
    <row r="273" spans="2:10" x14ac:dyDescent="0.2">
      <c r="B273" s="2">
        <v>348884</v>
      </c>
      <c r="C273" s="2" t="s">
        <v>110</v>
      </c>
      <c r="D273" s="2" t="s">
        <v>5</v>
      </c>
      <c r="E273" s="3" t="s">
        <v>6</v>
      </c>
      <c r="F273" s="11">
        <v>28586</v>
      </c>
      <c r="G273" s="11">
        <f>SUMIFS(Tabla13[VENTA ÚLT 12 MESES EN S/.],Tabla13[CATEGORÍA],Tabla13[[#This Row],[CATEGORÍA]])</f>
        <v>11268517</v>
      </c>
      <c r="H273" s="12">
        <f>IFERROR(Tabla13[[#This Row],[VENTA ÚLT 12 MESES EN S/.]]/Tabla13[[#This Row],[VENTA CAT ÚLT 12 MESES]],0)</f>
        <v>2.536802313915842E-3</v>
      </c>
      <c r="I273" s="12">
        <f>SUMIFS($H$10:H273,$D$10:D273,Tabla13[[#This Row],[CATEGORÍA]])</f>
        <v>0.91339339506698114</v>
      </c>
      <c r="J273" s="3" t="str">
        <f>IFERROR(VLOOKUP(Tabla13[[#This Row],[% ACUM]],$D$5:$E$7,2,1),"C")</f>
        <v>C</v>
      </c>
    </row>
    <row r="274" spans="2:10" x14ac:dyDescent="0.2">
      <c r="B274" s="2">
        <v>348410</v>
      </c>
      <c r="C274" s="2" t="s">
        <v>801</v>
      </c>
      <c r="D274" s="2" t="s">
        <v>5</v>
      </c>
      <c r="E274" s="3" t="s">
        <v>6</v>
      </c>
      <c r="F274" s="11">
        <v>27969</v>
      </c>
      <c r="G274" s="11">
        <f>SUMIFS(Tabla13[VENTA ÚLT 12 MESES EN S/.],Tabla13[CATEGORÍA],Tabla13[[#This Row],[CATEGORÍA]])</f>
        <v>11268517</v>
      </c>
      <c r="H274" s="12">
        <f>IFERROR(Tabla13[[#This Row],[VENTA ÚLT 12 MESES EN S/.]]/Tabla13[[#This Row],[VENTA CAT ÚLT 12 MESES]],0)</f>
        <v>2.4820479926506746E-3</v>
      </c>
      <c r="I274" s="12">
        <f>SUMIFS($H$10:H274,$D$10:D274,Tabla13[[#This Row],[CATEGORÍA]])</f>
        <v>0.91587544305963187</v>
      </c>
      <c r="J274" s="3" t="str">
        <f>IFERROR(VLOOKUP(Tabla13[[#This Row],[% ACUM]],$D$5:$E$7,2,1),"C")</f>
        <v>C</v>
      </c>
    </row>
    <row r="275" spans="2:10" x14ac:dyDescent="0.2">
      <c r="B275" s="2">
        <v>348779</v>
      </c>
      <c r="C275" s="2" t="s">
        <v>205</v>
      </c>
      <c r="D275" s="2" t="s">
        <v>5</v>
      </c>
      <c r="E275" s="3" t="s">
        <v>6</v>
      </c>
      <c r="F275" s="11">
        <v>27782</v>
      </c>
      <c r="G275" s="11">
        <f>SUMIFS(Tabla13[VENTA ÚLT 12 MESES EN S/.],Tabla13[CATEGORÍA],Tabla13[[#This Row],[CATEGORÍA]])</f>
        <v>11268517</v>
      </c>
      <c r="H275" s="12">
        <f>IFERROR(Tabla13[[#This Row],[VENTA ÚLT 12 MESES EN S/.]]/Tabla13[[#This Row],[VENTA CAT ÚLT 12 MESES]],0)</f>
        <v>2.4654530849090436E-3</v>
      </c>
      <c r="I275" s="12">
        <f>SUMIFS($H$10:H275,$D$10:D275,Tabla13[[#This Row],[CATEGORÍA]])</f>
        <v>0.91834089614454095</v>
      </c>
      <c r="J275" s="3" t="str">
        <f>IFERROR(VLOOKUP(Tabla13[[#This Row],[% ACUM]],$D$5:$E$7,2,1),"C")</f>
        <v>C</v>
      </c>
    </row>
    <row r="276" spans="2:10" x14ac:dyDescent="0.2">
      <c r="B276" s="2">
        <v>369673</v>
      </c>
      <c r="C276" s="2" t="s">
        <v>644</v>
      </c>
      <c r="D276" s="2" t="s">
        <v>5</v>
      </c>
      <c r="E276" s="3" t="s">
        <v>6</v>
      </c>
      <c r="F276" s="11">
        <v>26395</v>
      </c>
      <c r="G276" s="11">
        <f>SUMIFS(Tabla13[VENTA ÚLT 12 MESES EN S/.],Tabla13[CATEGORÍA],Tabla13[[#This Row],[CATEGORÍA]])</f>
        <v>11268517</v>
      </c>
      <c r="H276" s="12">
        <f>IFERROR(Tabla13[[#This Row],[VENTA ÚLT 12 MESES EN S/.]]/Tabla13[[#This Row],[VENTA CAT ÚLT 12 MESES]],0)</f>
        <v>2.3423667905901014E-3</v>
      </c>
      <c r="I276" s="12">
        <f>SUMIFS($H$10:H276,$D$10:D276,Tabla13[[#This Row],[CATEGORÍA]])</f>
        <v>0.92068326293513103</v>
      </c>
      <c r="J276" s="3" t="str">
        <f>IFERROR(VLOOKUP(Tabla13[[#This Row],[% ACUM]],$D$5:$E$7,2,1),"C")</f>
        <v>C</v>
      </c>
    </row>
    <row r="277" spans="2:10" x14ac:dyDescent="0.2">
      <c r="B277" s="2">
        <v>348428</v>
      </c>
      <c r="C277" s="2" t="s">
        <v>79</v>
      </c>
      <c r="D277" s="2" t="s">
        <v>5</v>
      </c>
      <c r="E277" s="3" t="s">
        <v>6</v>
      </c>
      <c r="F277" s="11">
        <v>26337</v>
      </c>
      <c r="G277" s="11">
        <f>SUMIFS(Tabla13[VENTA ÚLT 12 MESES EN S/.],Tabla13[CATEGORÍA],Tabla13[[#This Row],[CATEGORÍA]])</f>
        <v>11268517</v>
      </c>
      <c r="H277" s="12">
        <f>IFERROR(Tabla13[[#This Row],[VENTA ÚLT 12 MESES EN S/.]]/Tabla13[[#This Row],[VENTA CAT ÚLT 12 MESES]],0)</f>
        <v>2.3372197069055317E-3</v>
      </c>
      <c r="I277" s="12">
        <f>SUMIFS($H$10:H277,$D$10:D277,Tabla13[[#This Row],[CATEGORÍA]])</f>
        <v>0.92302048264203651</v>
      </c>
      <c r="J277" s="3" t="str">
        <f>IFERROR(VLOOKUP(Tabla13[[#This Row],[% ACUM]],$D$5:$E$7,2,1),"C")</f>
        <v>C</v>
      </c>
    </row>
    <row r="278" spans="2:10" x14ac:dyDescent="0.2">
      <c r="B278" s="2">
        <v>367857</v>
      </c>
      <c r="C278" s="2" t="s">
        <v>673</v>
      </c>
      <c r="D278" s="2" t="s">
        <v>5</v>
      </c>
      <c r="E278" s="3" t="s">
        <v>6</v>
      </c>
      <c r="F278" s="11">
        <v>25644</v>
      </c>
      <c r="G278" s="11">
        <f>SUMIFS(Tabla13[VENTA ÚLT 12 MESES EN S/.],Tabla13[CATEGORÍA],Tabla13[[#This Row],[CATEGORÍA]])</f>
        <v>11268517</v>
      </c>
      <c r="H278" s="12">
        <f>IFERROR(Tabla13[[#This Row],[VENTA ÚLT 12 MESES EN S/.]]/Tabla13[[#This Row],[VENTA CAT ÚLT 12 MESES]],0)</f>
        <v>2.2757209311571346E-3</v>
      </c>
      <c r="I278" s="12">
        <f>SUMIFS($H$10:H278,$D$10:D278,Tabla13[[#This Row],[CATEGORÍA]])</f>
        <v>0.92529620357319364</v>
      </c>
      <c r="J278" s="3" t="str">
        <f>IFERROR(VLOOKUP(Tabla13[[#This Row],[% ACUM]],$D$5:$E$7,2,1),"C")</f>
        <v>C</v>
      </c>
    </row>
    <row r="279" spans="2:10" x14ac:dyDescent="0.2">
      <c r="B279" s="2">
        <v>362793</v>
      </c>
      <c r="C279" s="2" t="s">
        <v>496</v>
      </c>
      <c r="D279" s="2" t="s">
        <v>5</v>
      </c>
      <c r="E279" s="3" t="s">
        <v>6</v>
      </c>
      <c r="F279" s="11">
        <v>25503</v>
      </c>
      <c r="G279" s="11">
        <f>SUMIFS(Tabla13[VENTA ÚLT 12 MESES EN S/.],Tabla13[CATEGORÍA],Tabla13[[#This Row],[CATEGORÍA]])</f>
        <v>11268517</v>
      </c>
      <c r="H279" s="12">
        <f>IFERROR(Tabla13[[#This Row],[VENTA ÚLT 12 MESES EN S/.]]/Tabla13[[#This Row],[VENTA CAT ÚLT 12 MESES]],0)</f>
        <v>2.2632081932343006E-3</v>
      </c>
      <c r="I279" s="12">
        <f>SUMIFS($H$10:H279,$D$10:D279,Tabla13[[#This Row],[CATEGORÍA]])</f>
        <v>0.92755941176642798</v>
      </c>
      <c r="J279" s="3" t="str">
        <f>IFERROR(VLOOKUP(Tabla13[[#This Row],[% ACUM]],$D$5:$E$7,2,1),"C")</f>
        <v>C</v>
      </c>
    </row>
    <row r="280" spans="2:10" x14ac:dyDescent="0.2">
      <c r="B280" s="2">
        <v>348777</v>
      </c>
      <c r="C280" s="2" t="s">
        <v>159</v>
      </c>
      <c r="D280" s="2" t="s">
        <v>5</v>
      </c>
      <c r="E280" s="3" t="s">
        <v>6</v>
      </c>
      <c r="F280" s="11">
        <v>25403</v>
      </c>
      <c r="G280" s="11">
        <f>SUMIFS(Tabla13[VENTA ÚLT 12 MESES EN S/.],Tabla13[CATEGORÍA],Tabla13[[#This Row],[CATEGORÍA]])</f>
        <v>11268517</v>
      </c>
      <c r="H280" s="12">
        <f>IFERROR(Tabla13[[#This Row],[VENTA ÚLT 12 MESES EN S/.]]/Tabla13[[#This Row],[VENTA CAT ÚLT 12 MESES]],0)</f>
        <v>2.2543339110195244E-3</v>
      </c>
      <c r="I280" s="12">
        <f>SUMIFS($H$10:H280,$D$10:D280,Tabla13[[#This Row],[CATEGORÍA]])</f>
        <v>0.92981374567744746</v>
      </c>
      <c r="J280" s="3" t="str">
        <f>IFERROR(VLOOKUP(Tabla13[[#This Row],[% ACUM]],$D$5:$E$7,2,1),"C")</f>
        <v>C</v>
      </c>
    </row>
    <row r="281" spans="2:10" x14ac:dyDescent="0.2">
      <c r="B281" s="2">
        <v>348770</v>
      </c>
      <c r="C281" s="2" t="s">
        <v>130</v>
      </c>
      <c r="D281" s="2" t="s">
        <v>5</v>
      </c>
      <c r="E281" s="3" t="s">
        <v>6</v>
      </c>
      <c r="F281" s="11">
        <v>24401</v>
      </c>
      <c r="G281" s="11">
        <f>SUMIFS(Tabla13[VENTA ÚLT 12 MESES EN S/.],Tabla13[CATEGORÍA],Tabla13[[#This Row],[CATEGORÍA]])</f>
        <v>11268517</v>
      </c>
      <c r="H281" s="12">
        <f>IFERROR(Tabla13[[#This Row],[VENTA ÚLT 12 MESES EN S/.]]/Tabla13[[#This Row],[VENTA CAT ÚLT 12 MESES]],0)</f>
        <v>2.1654136032274699E-3</v>
      </c>
      <c r="I281" s="12">
        <f>SUMIFS($H$10:H281,$D$10:D281,Tabla13[[#This Row],[CATEGORÍA]])</f>
        <v>0.93197915928067487</v>
      </c>
      <c r="J281" s="3" t="str">
        <f>IFERROR(VLOOKUP(Tabla13[[#This Row],[% ACUM]],$D$5:$E$7,2,1),"C")</f>
        <v>C</v>
      </c>
    </row>
    <row r="282" spans="2:10" x14ac:dyDescent="0.2">
      <c r="B282" s="2">
        <v>347925</v>
      </c>
      <c r="C282" s="2" t="s">
        <v>734</v>
      </c>
      <c r="D282" s="2" t="s">
        <v>5</v>
      </c>
      <c r="E282" s="3" t="s">
        <v>6</v>
      </c>
      <c r="F282" s="11">
        <v>23432</v>
      </c>
      <c r="G282" s="11">
        <f>SUMIFS(Tabla13[VENTA ÚLT 12 MESES EN S/.],Tabla13[CATEGORÍA],Tabla13[[#This Row],[CATEGORÍA]])</f>
        <v>11268517</v>
      </c>
      <c r="H282" s="12">
        <f>IFERROR(Tabla13[[#This Row],[VENTA ÚLT 12 MESES EN S/.]]/Tabla13[[#This Row],[VENTA CAT ÚLT 12 MESES]],0)</f>
        <v>2.0794218085662913E-3</v>
      </c>
      <c r="I282" s="12">
        <f>SUMIFS($H$10:H282,$D$10:D282,Tabla13[[#This Row],[CATEGORÍA]])</f>
        <v>0.93405858108924111</v>
      </c>
      <c r="J282" s="3" t="str">
        <f>IFERROR(VLOOKUP(Tabla13[[#This Row],[% ACUM]],$D$5:$E$7,2,1),"C")</f>
        <v>C</v>
      </c>
    </row>
    <row r="283" spans="2:10" x14ac:dyDescent="0.2">
      <c r="B283" s="2">
        <v>348776</v>
      </c>
      <c r="C283" s="2" t="s">
        <v>367</v>
      </c>
      <c r="D283" s="2" t="s">
        <v>5</v>
      </c>
      <c r="E283" s="3" t="s">
        <v>6</v>
      </c>
      <c r="F283" s="11">
        <v>23398</v>
      </c>
      <c r="G283" s="11">
        <f>SUMIFS(Tabla13[VENTA ÚLT 12 MESES EN S/.],Tabla13[CATEGORÍA],Tabla13[[#This Row],[CATEGORÍA]])</f>
        <v>11268517</v>
      </c>
      <c r="H283" s="12">
        <f>IFERROR(Tabla13[[#This Row],[VENTA ÚLT 12 MESES EN S/.]]/Tabla13[[#This Row],[VENTA CAT ÚLT 12 MESES]],0)</f>
        <v>2.0764045526132677E-3</v>
      </c>
      <c r="I283" s="12">
        <f>SUMIFS($H$10:H283,$D$10:D283,Tabla13[[#This Row],[CATEGORÍA]])</f>
        <v>0.93613498564185438</v>
      </c>
      <c r="J283" s="3" t="str">
        <f>IFERROR(VLOOKUP(Tabla13[[#This Row],[% ACUM]],$D$5:$E$7,2,1),"C")</f>
        <v>C</v>
      </c>
    </row>
    <row r="284" spans="2:10" x14ac:dyDescent="0.2">
      <c r="B284" s="2">
        <v>348377</v>
      </c>
      <c r="C284" s="2" t="s">
        <v>273</v>
      </c>
      <c r="D284" s="2" t="s">
        <v>5</v>
      </c>
      <c r="E284" s="3" t="s">
        <v>6</v>
      </c>
      <c r="F284" s="11">
        <v>22283</v>
      </c>
      <c r="G284" s="11">
        <f>SUMIFS(Tabla13[VENTA ÚLT 12 MESES EN S/.],Tabla13[CATEGORÍA],Tabla13[[#This Row],[CATEGORÍA]])</f>
        <v>11268517</v>
      </c>
      <c r="H284" s="12">
        <f>IFERROR(Tabla13[[#This Row],[VENTA ÚLT 12 MESES EN S/.]]/Tabla13[[#This Row],[VENTA CAT ÚLT 12 MESES]],0)</f>
        <v>1.977456305918516E-3</v>
      </c>
      <c r="I284" s="12">
        <f>SUMIFS($H$10:H284,$D$10:D284,Tabla13[[#This Row],[CATEGORÍA]])</f>
        <v>0.93811244194777288</v>
      </c>
      <c r="J284" s="3" t="str">
        <f>IFERROR(VLOOKUP(Tabla13[[#This Row],[% ACUM]],$D$5:$E$7,2,1),"C")</f>
        <v>C</v>
      </c>
    </row>
    <row r="285" spans="2:10" x14ac:dyDescent="0.2">
      <c r="B285" s="2">
        <v>367834</v>
      </c>
      <c r="C285" s="2" t="s">
        <v>750</v>
      </c>
      <c r="D285" s="2" t="s">
        <v>5</v>
      </c>
      <c r="E285" s="3" t="s">
        <v>6</v>
      </c>
      <c r="F285" s="11">
        <v>22051</v>
      </c>
      <c r="G285" s="11">
        <f>SUMIFS(Tabla13[VENTA ÚLT 12 MESES EN S/.],Tabla13[CATEGORÍA],Tabla13[[#This Row],[CATEGORÍA]])</f>
        <v>11268517</v>
      </c>
      <c r="H285" s="12">
        <f>IFERROR(Tabla13[[#This Row],[VENTA ÚLT 12 MESES EN S/.]]/Tabla13[[#This Row],[VENTA CAT ÚLT 12 MESES]],0)</f>
        <v>1.9568679711802362E-3</v>
      </c>
      <c r="I285" s="12">
        <f>SUMIFS($H$10:H285,$D$10:D285,Tabla13[[#This Row],[CATEGORÍA]])</f>
        <v>0.9400693099189531</v>
      </c>
      <c r="J285" s="3" t="str">
        <f>IFERROR(VLOOKUP(Tabla13[[#This Row],[% ACUM]],$D$5:$E$7,2,1),"C")</f>
        <v>C</v>
      </c>
    </row>
    <row r="286" spans="2:10" x14ac:dyDescent="0.2">
      <c r="B286" s="2">
        <v>348403</v>
      </c>
      <c r="C286" s="2" t="s">
        <v>297</v>
      </c>
      <c r="D286" s="2" t="s">
        <v>5</v>
      </c>
      <c r="E286" s="3" t="s">
        <v>6</v>
      </c>
      <c r="F286" s="11">
        <v>21686</v>
      </c>
      <c r="G286" s="11">
        <f>SUMIFS(Tabla13[VENTA ÚLT 12 MESES EN S/.],Tabla13[CATEGORÍA],Tabla13[[#This Row],[CATEGORÍA]])</f>
        <v>11268517</v>
      </c>
      <c r="H286" s="12">
        <f>IFERROR(Tabla13[[#This Row],[VENTA ÚLT 12 MESES EN S/.]]/Tabla13[[#This Row],[VENTA CAT ÚLT 12 MESES]],0)</f>
        <v>1.924476841096304E-3</v>
      </c>
      <c r="I286" s="12">
        <f>SUMIFS($H$10:H286,$D$10:D286,Tabla13[[#This Row],[CATEGORÍA]])</f>
        <v>0.94199378676004941</v>
      </c>
      <c r="J286" s="3" t="str">
        <f>IFERROR(VLOOKUP(Tabla13[[#This Row],[% ACUM]],$D$5:$E$7,2,1),"C")</f>
        <v>C</v>
      </c>
    </row>
    <row r="287" spans="2:10" x14ac:dyDescent="0.2">
      <c r="B287" s="2">
        <v>348274</v>
      </c>
      <c r="C287" s="2" t="s">
        <v>4</v>
      </c>
      <c r="D287" s="2" t="s">
        <v>5</v>
      </c>
      <c r="E287" s="3" t="s">
        <v>6</v>
      </c>
      <c r="F287" s="11">
        <v>20789</v>
      </c>
      <c r="G287" s="11">
        <f>SUMIFS(Tabla13[VENTA ÚLT 12 MESES EN S/.],Tabla13[CATEGORÍA],Tabla13[[#This Row],[CATEGORÍA]])</f>
        <v>11268517</v>
      </c>
      <c r="H287" s="12">
        <f>IFERROR(Tabla13[[#This Row],[VENTA ÚLT 12 MESES EN S/.]]/Tabla13[[#This Row],[VENTA CAT ÚLT 12 MESES]],0)</f>
        <v>1.8448745296297641E-3</v>
      </c>
      <c r="I287" s="12">
        <f>SUMIFS($H$10:H287,$D$10:D287,Tabla13[[#This Row],[CATEGORÍA]])</f>
        <v>0.94383866128967919</v>
      </c>
      <c r="J287" s="3" t="str">
        <f>IFERROR(VLOOKUP(Tabla13[[#This Row],[% ACUM]],$D$5:$E$7,2,1),"C")</f>
        <v>C</v>
      </c>
    </row>
    <row r="288" spans="2:10" x14ac:dyDescent="0.2">
      <c r="B288" s="2">
        <v>348381</v>
      </c>
      <c r="C288" s="2" t="s">
        <v>153</v>
      </c>
      <c r="D288" s="2" t="s">
        <v>5</v>
      </c>
      <c r="E288" s="3" t="s">
        <v>6</v>
      </c>
      <c r="F288" s="11">
        <v>20735</v>
      </c>
      <c r="G288" s="11">
        <f>SUMIFS(Tabla13[VENTA ÚLT 12 MESES EN S/.],Tabla13[CATEGORÍA],Tabla13[[#This Row],[CATEGORÍA]])</f>
        <v>11268517</v>
      </c>
      <c r="H288" s="12">
        <f>IFERROR(Tabla13[[#This Row],[VENTA ÚLT 12 MESES EN S/.]]/Tabla13[[#This Row],[VENTA CAT ÚLT 12 MESES]],0)</f>
        <v>1.8400824172337851E-3</v>
      </c>
      <c r="I288" s="12">
        <f>SUMIFS($H$10:H288,$D$10:D288,Tabla13[[#This Row],[CATEGORÍA]])</f>
        <v>0.94567874370691296</v>
      </c>
      <c r="J288" s="3" t="str">
        <f>IFERROR(VLOOKUP(Tabla13[[#This Row],[% ACUM]],$D$5:$E$7,2,1),"C")</f>
        <v>C</v>
      </c>
    </row>
    <row r="289" spans="2:10" x14ac:dyDescent="0.2">
      <c r="B289" s="2">
        <v>362723</v>
      </c>
      <c r="C289" s="2" t="s">
        <v>492</v>
      </c>
      <c r="D289" s="2" t="s">
        <v>5</v>
      </c>
      <c r="E289" s="3" t="s">
        <v>6</v>
      </c>
      <c r="F289" s="11">
        <v>20471</v>
      </c>
      <c r="G289" s="11">
        <f>SUMIFS(Tabla13[VENTA ÚLT 12 MESES EN S/.],Tabla13[CATEGORÍA],Tabla13[[#This Row],[CATEGORÍA]])</f>
        <v>11268517</v>
      </c>
      <c r="H289" s="12">
        <f>IFERROR(Tabla13[[#This Row],[VENTA ÚLT 12 MESES EN S/.]]/Tabla13[[#This Row],[VENTA CAT ÚLT 12 MESES]],0)</f>
        <v>1.8166543121867767E-3</v>
      </c>
      <c r="I289" s="12">
        <f>SUMIFS($H$10:H289,$D$10:D289,Tabla13[[#This Row],[CATEGORÍA]])</f>
        <v>0.94749539801909977</v>
      </c>
      <c r="J289" s="3" t="str">
        <f>IFERROR(VLOOKUP(Tabla13[[#This Row],[% ACUM]],$D$5:$E$7,2,1),"C")</f>
        <v>C</v>
      </c>
    </row>
    <row r="290" spans="2:10" x14ac:dyDescent="0.2">
      <c r="B290" s="2">
        <v>362664</v>
      </c>
      <c r="C290" s="2" t="s">
        <v>551</v>
      </c>
      <c r="D290" s="2" t="s">
        <v>5</v>
      </c>
      <c r="E290" s="3" t="s">
        <v>6</v>
      </c>
      <c r="F290" s="11">
        <v>19551</v>
      </c>
      <c r="G290" s="11">
        <f>SUMIFS(Tabla13[VENTA ÚLT 12 MESES EN S/.],Tabla13[CATEGORÍA],Tabla13[[#This Row],[CATEGORÍA]])</f>
        <v>11268517</v>
      </c>
      <c r="H290" s="12">
        <f>IFERROR(Tabla13[[#This Row],[VENTA ÚLT 12 MESES EN S/.]]/Tabla13[[#This Row],[VENTA CAT ÚLT 12 MESES]],0)</f>
        <v>1.7350109158108383E-3</v>
      </c>
      <c r="I290" s="12">
        <f>SUMIFS($H$10:H290,$D$10:D290,Tabla13[[#This Row],[CATEGORÍA]])</f>
        <v>0.94923040893491062</v>
      </c>
      <c r="J290" s="3" t="str">
        <f>IFERROR(VLOOKUP(Tabla13[[#This Row],[% ACUM]],$D$5:$E$7,2,1),"C")</f>
        <v>C</v>
      </c>
    </row>
    <row r="291" spans="2:10" x14ac:dyDescent="0.2">
      <c r="B291" s="2">
        <v>362721</v>
      </c>
      <c r="C291" s="2" t="s">
        <v>470</v>
      </c>
      <c r="D291" s="2" t="s">
        <v>5</v>
      </c>
      <c r="E291" s="3" t="s">
        <v>6</v>
      </c>
      <c r="F291" s="11">
        <v>19034</v>
      </c>
      <c r="G291" s="11">
        <f>SUMIFS(Tabla13[VENTA ÚLT 12 MESES EN S/.],Tabla13[CATEGORÍA],Tabla13[[#This Row],[CATEGORÍA]])</f>
        <v>11268517</v>
      </c>
      <c r="H291" s="12">
        <f>IFERROR(Tabla13[[#This Row],[VENTA ÚLT 12 MESES EN S/.]]/Tabla13[[#This Row],[VENTA CAT ÚLT 12 MESES]],0)</f>
        <v>1.6891308767604469E-3</v>
      </c>
      <c r="I291" s="12">
        <f>SUMIFS($H$10:H291,$D$10:D291,Tabla13[[#This Row],[CATEGORÍA]])</f>
        <v>0.9509195398116711</v>
      </c>
      <c r="J291" s="3" t="str">
        <f>IFERROR(VLOOKUP(Tabla13[[#This Row],[% ACUM]],$D$5:$E$7,2,1),"C")</f>
        <v>C</v>
      </c>
    </row>
    <row r="292" spans="2:10" x14ac:dyDescent="0.2">
      <c r="B292" s="2">
        <v>353717</v>
      </c>
      <c r="C292" s="2" t="s">
        <v>82</v>
      </c>
      <c r="D292" s="2" t="s">
        <v>5</v>
      </c>
      <c r="E292" s="3" t="s">
        <v>6</v>
      </c>
      <c r="F292" s="11">
        <v>18751</v>
      </c>
      <c r="G292" s="11">
        <f>SUMIFS(Tabla13[VENTA ÚLT 12 MESES EN S/.],Tabla13[CATEGORÍA],Tabla13[[#This Row],[CATEGORÍA]])</f>
        <v>11268517</v>
      </c>
      <c r="H292" s="12">
        <f>IFERROR(Tabla13[[#This Row],[VENTA ÚLT 12 MESES EN S/.]]/Tabla13[[#This Row],[VENTA CAT ÚLT 12 MESES]],0)</f>
        <v>1.6640166580926311E-3</v>
      </c>
      <c r="I292" s="12">
        <f>SUMIFS($H$10:H292,$D$10:D292,Tabla13[[#This Row],[CATEGORÍA]])</f>
        <v>0.95258355646976378</v>
      </c>
      <c r="J292" s="3" t="str">
        <f>IFERROR(VLOOKUP(Tabla13[[#This Row],[% ACUM]],$D$5:$E$7,2,1),"C")</f>
        <v>C</v>
      </c>
    </row>
    <row r="293" spans="2:10" x14ac:dyDescent="0.2">
      <c r="B293" s="2">
        <v>362726</v>
      </c>
      <c r="C293" s="2" t="s">
        <v>267</v>
      </c>
      <c r="D293" s="2" t="s">
        <v>5</v>
      </c>
      <c r="E293" s="3" t="s">
        <v>6</v>
      </c>
      <c r="F293" s="11">
        <v>18491</v>
      </c>
      <c r="G293" s="11">
        <f>SUMIFS(Tabla13[VENTA ÚLT 12 MESES EN S/.],Tabla13[CATEGORÍA],Tabla13[[#This Row],[CATEGORÍA]])</f>
        <v>11268517</v>
      </c>
      <c r="H293" s="12">
        <f>IFERROR(Tabla13[[#This Row],[VENTA ÚLT 12 MESES EN S/.]]/Tabla13[[#This Row],[VENTA CAT ÚLT 12 MESES]],0)</f>
        <v>1.6409435243342136E-3</v>
      </c>
      <c r="I293" s="12">
        <f>SUMIFS($H$10:H293,$D$10:D293,Tabla13[[#This Row],[CATEGORÍA]])</f>
        <v>0.95422449999409797</v>
      </c>
      <c r="J293" s="3" t="str">
        <f>IFERROR(VLOOKUP(Tabla13[[#This Row],[% ACUM]],$D$5:$E$7,2,1),"C")</f>
        <v>C</v>
      </c>
    </row>
    <row r="294" spans="2:10" x14ac:dyDescent="0.2">
      <c r="B294" s="2">
        <v>367836</v>
      </c>
      <c r="C294" s="2" t="s">
        <v>797</v>
      </c>
      <c r="D294" s="2" t="s">
        <v>5</v>
      </c>
      <c r="E294" s="3" t="s">
        <v>6</v>
      </c>
      <c r="F294" s="11">
        <v>18365</v>
      </c>
      <c r="G294" s="11">
        <f>SUMIFS(Tabla13[VENTA ÚLT 12 MESES EN S/.],Tabla13[CATEGORÍA],Tabla13[[#This Row],[CATEGORÍA]])</f>
        <v>11268517</v>
      </c>
      <c r="H294" s="12">
        <f>IFERROR(Tabla13[[#This Row],[VENTA ÚLT 12 MESES EN S/.]]/Tabla13[[#This Row],[VENTA CAT ÚLT 12 MESES]],0)</f>
        <v>1.6297619287435959E-3</v>
      </c>
      <c r="I294" s="12">
        <f>SUMIFS($H$10:H294,$D$10:D294,Tabla13[[#This Row],[CATEGORÍA]])</f>
        <v>0.95585426192284162</v>
      </c>
      <c r="J294" s="3" t="str">
        <f>IFERROR(VLOOKUP(Tabla13[[#This Row],[% ACUM]],$D$5:$E$7,2,1),"C")</f>
        <v>C</v>
      </c>
    </row>
    <row r="295" spans="2:10" x14ac:dyDescent="0.2">
      <c r="B295" s="2">
        <v>362799</v>
      </c>
      <c r="C295" s="2" t="s">
        <v>423</v>
      </c>
      <c r="D295" s="2" t="s">
        <v>5</v>
      </c>
      <c r="E295" s="3" t="s">
        <v>6</v>
      </c>
      <c r="F295" s="11">
        <v>18263</v>
      </c>
      <c r="G295" s="11">
        <f>SUMIFS(Tabla13[VENTA ÚLT 12 MESES EN S/.],Tabla13[CATEGORÍA],Tabla13[[#This Row],[CATEGORÍA]])</f>
        <v>11268517</v>
      </c>
      <c r="H295" s="12">
        <f>IFERROR(Tabla13[[#This Row],[VENTA ÚLT 12 MESES EN S/.]]/Tabla13[[#This Row],[VENTA CAT ÚLT 12 MESES]],0)</f>
        <v>1.6207101608845245E-3</v>
      </c>
      <c r="I295" s="12">
        <f>SUMIFS($H$10:H295,$D$10:D295,Tabla13[[#This Row],[CATEGORÍA]])</f>
        <v>0.95747497208372612</v>
      </c>
      <c r="J295" s="3" t="str">
        <f>IFERROR(VLOOKUP(Tabla13[[#This Row],[% ACUM]],$D$5:$E$7,2,1),"C")</f>
        <v>C</v>
      </c>
    </row>
    <row r="296" spans="2:10" x14ac:dyDescent="0.2">
      <c r="B296" s="2">
        <v>348421</v>
      </c>
      <c r="C296" s="2" t="s">
        <v>361</v>
      </c>
      <c r="D296" s="2" t="s">
        <v>5</v>
      </c>
      <c r="E296" s="3" t="s">
        <v>6</v>
      </c>
      <c r="F296" s="11">
        <v>17526</v>
      </c>
      <c r="G296" s="11">
        <f>SUMIFS(Tabla13[VENTA ÚLT 12 MESES EN S/.],Tabla13[CATEGORÍA],Tabla13[[#This Row],[CATEGORÍA]])</f>
        <v>11268517</v>
      </c>
      <c r="H296" s="12">
        <f>IFERROR(Tabla13[[#This Row],[VENTA ÚLT 12 MESES EN S/.]]/Tabla13[[#This Row],[VENTA CAT ÚLT 12 MESES]],0)</f>
        <v>1.555306700961626E-3</v>
      </c>
      <c r="I296" s="12">
        <f>SUMIFS($H$10:H296,$D$10:D296,Tabla13[[#This Row],[CATEGORÍA]])</f>
        <v>0.95903027878468772</v>
      </c>
      <c r="J296" s="3" t="str">
        <f>IFERROR(VLOOKUP(Tabla13[[#This Row],[% ACUM]],$D$5:$E$7,2,1),"C")</f>
        <v>C</v>
      </c>
    </row>
    <row r="297" spans="2:10" x14ac:dyDescent="0.2">
      <c r="B297" s="2">
        <v>348405</v>
      </c>
      <c r="C297" s="2" t="s">
        <v>216</v>
      </c>
      <c r="D297" s="2" t="s">
        <v>5</v>
      </c>
      <c r="E297" s="3" t="s">
        <v>6</v>
      </c>
      <c r="F297" s="11">
        <v>17351</v>
      </c>
      <c r="G297" s="11">
        <f>SUMIFS(Tabla13[VENTA ÚLT 12 MESES EN S/.],Tabla13[CATEGORÍA],Tabla13[[#This Row],[CATEGORÍA]])</f>
        <v>11268517</v>
      </c>
      <c r="H297" s="12">
        <f>IFERROR(Tabla13[[#This Row],[VENTA ÚLT 12 MESES EN S/.]]/Tabla13[[#This Row],[VENTA CAT ÚLT 12 MESES]],0)</f>
        <v>1.5397767070857683E-3</v>
      </c>
      <c r="I297" s="12">
        <f>SUMIFS($H$10:H297,$D$10:D297,Tabla13[[#This Row],[CATEGORÍA]])</f>
        <v>0.96057005549177343</v>
      </c>
      <c r="J297" s="3" t="str">
        <f>IFERROR(VLOOKUP(Tabla13[[#This Row],[% ACUM]],$D$5:$E$7,2,1),"C")</f>
        <v>C</v>
      </c>
    </row>
    <row r="298" spans="2:10" x14ac:dyDescent="0.2">
      <c r="B298" s="2">
        <v>348356</v>
      </c>
      <c r="C298" s="2" t="s">
        <v>650</v>
      </c>
      <c r="D298" s="2" t="s">
        <v>5</v>
      </c>
      <c r="E298" s="3" t="s">
        <v>6</v>
      </c>
      <c r="F298" s="11">
        <v>16199</v>
      </c>
      <c r="G298" s="11">
        <f>SUMIFS(Tabla13[VENTA ÚLT 12 MESES EN S/.],Tabla13[CATEGORÍA],Tabla13[[#This Row],[CATEGORÍA]])</f>
        <v>11268517</v>
      </c>
      <c r="H298" s="12">
        <f>IFERROR(Tabla13[[#This Row],[VENTA ÚLT 12 MESES EN S/.]]/Tabla13[[#This Row],[VENTA CAT ÚLT 12 MESES]],0)</f>
        <v>1.4375449759715497E-3</v>
      </c>
      <c r="I298" s="12">
        <f>SUMIFS($H$10:H298,$D$10:D298,Tabla13[[#This Row],[CATEGORÍA]])</f>
        <v>0.96200760046774503</v>
      </c>
      <c r="J298" s="3" t="str">
        <f>IFERROR(VLOOKUP(Tabla13[[#This Row],[% ACUM]],$D$5:$E$7,2,1),"C")</f>
        <v>C</v>
      </c>
    </row>
    <row r="299" spans="2:10" x14ac:dyDescent="0.2">
      <c r="B299" s="2">
        <v>348771</v>
      </c>
      <c r="C299" s="2" t="s">
        <v>237</v>
      </c>
      <c r="D299" s="2" t="s">
        <v>5</v>
      </c>
      <c r="E299" s="3" t="s">
        <v>6</v>
      </c>
      <c r="F299" s="11">
        <v>15990</v>
      </c>
      <c r="G299" s="11">
        <f>SUMIFS(Tabla13[VENTA ÚLT 12 MESES EN S/.],Tabla13[CATEGORÍA],Tabla13[[#This Row],[CATEGORÍA]])</f>
        <v>11268517</v>
      </c>
      <c r="H299" s="12">
        <f>IFERROR(Tabla13[[#This Row],[VENTA ÚLT 12 MESES EN S/.]]/Tabla13[[#This Row],[VENTA CAT ÚLT 12 MESES]],0)</f>
        <v>1.4189977261426681E-3</v>
      </c>
      <c r="I299" s="12">
        <f>SUMIFS($H$10:H299,$D$10:D299,Tabla13[[#This Row],[CATEGORÍA]])</f>
        <v>0.96342659819388765</v>
      </c>
      <c r="J299" s="3" t="str">
        <f>IFERROR(VLOOKUP(Tabla13[[#This Row],[% ACUM]],$D$5:$E$7,2,1),"C")</f>
        <v>C</v>
      </c>
    </row>
    <row r="300" spans="2:10" x14ac:dyDescent="0.2">
      <c r="B300" s="2">
        <v>348764</v>
      </c>
      <c r="C300" s="2" t="s">
        <v>285</v>
      </c>
      <c r="D300" s="2" t="s">
        <v>5</v>
      </c>
      <c r="E300" s="3" t="s">
        <v>6</v>
      </c>
      <c r="F300" s="11">
        <v>15982</v>
      </c>
      <c r="G300" s="11">
        <f>SUMIFS(Tabla13[VENTA ÚLT 12 MESES EN S/.],Tabla13[CATEGORÍA],Tabla13[[#This Row],[CATEGORÍA]])</f>
        <v>11268517</v>
      </c>
      <c r="H300" s="12">
        <f>IFERROR(Tabla13[[#This Row],[VENTA ÚLT 12 MESES EN S/.]]/Tabla13[[#This Row],[VENTA CAT ÚLT 12 MESES]],0)</f>
        <v>1.418287783565486E-3</v>
      </c>
      <c r="I300" s="12">
        <f>SUMIFS($H$10:H300,$D$10:D300,Tabla13[[#This Row],[CATEGORÍA]])</f>
        <v>0.9648448859774531</v>
      </c>
      <c r="J300" s="3" t="str">
        <f>IFERROR(VLOOKUP(Tabla13[[#This Row],[% ACUM]],$D$5:$E$7,2,1),"C")</f>
        <v>C</v>
      </c>
    </row>
    <row r="301" spans="2:10" x14ac:dyDescent="0.2">
      <c r="B301" s="2">
        <v>348819</v>
      </c>
      <c r="C301" s="2" t="s">
        <v>103</v>
      </c>
      <c r="D301" s="2" t="s">
        <v>5</v>
      </c>
      <c r="E301" s="3" t="s">
        <v>6</v>
      </c>
      <c r="F301" s="11">
        <v>15957</v>
      </c>
      <c r="G301" s="11">
        <f>SUMIFS(Tabla13[VENTA ÚLT 12 MESES EN S/.],Tabla13[CATEGORÍA],Tabla13[[#This Row],[CATEGORÍA]])</f>
        <v>11268517</v>
      </c>
      <c r="H301" s="12">
        <f>IFERROR(Tabla13[[#This Row],[VENTA ÚLT 12 MESES EN S/.]]/Tabla13[[#This Row],[VENTA CAT ÚLT 12 MESES]],0)</f>
        <v>1.4160692130117921E-3</v>
      </c>
      <c r="I301" s="12">
        <f>SUMIFS($H$10:H301,$D$10:D301,Tabla13[[#This Row],[CATEGORÍA]])</f>
        <v>0.96626095519046484</v>
      </c>
      <c r="J301" s="3" t="str">
        <f>IFERROR(VLOOKUP(Tabla13[[#This Row],[% ACUM]],$D$5:$E$7,2,1),"C")</f>
        <v>C</v>
      </c>
    </row>
    <row r="302" spans="2:10" x14ac:dyDescent="0.2">
      <c r="B302" s="2">
        <v>348773</v>
      </c>
      <c r="C302" s="2" t="s">
        <v>338</v>
      </c>
      <c r="D302" s="2" t="s">
        <v>5</v>
      </c>
      <c r="E302" s="3" t="s">
        <v>6</v>
      </c>
      <c r="F302" s="11">
        <v>15888</v>
      </c>
      <c r="G302" s="11">
        <f>SUMIFS(Tabla13[VENTA ÚLT 12 MESES EN S/.],Tabla13[CATEGORÍA],Tabla13[[#This Row],[CATEGORÍA]])</f>
        <v>11268517</v>
      </c>
      <c r="H302" s="12">
        <f>IFERROR(Tabla13[[#This Row],[VENTA ÚLT 12 MESES EN S/.]]/Tabla13[[#This Row],[VENTA CAT ÚLT 12 MESES]],0)</f>
        <v>1.4099459582835967E-3</v>
      </c>
      <c r="I302" s="12">
        <f>SUMIFS($H$10:H302,$D$10:D302,Tabla13[[#This Row],[CATEGORÍA]])</f>
        <v>0.96767090114874843</v>
      </c>
      <c r="J302" s="3" t="str">
        <f>IFERROR(VLOOKUP(Tabla13[[#This Row],[% ACUM]],$D$5:$E$7,2,1),"C")</f>
        <v>C</v>
      </c>
    </row>
    <row r="303" spans="2:10" x14ac:dyDescent="0.2">
      <c r="B303" s="2">
        <v>348809</v>
      </c>
      <c r="C303" s="2" t="s">
        <v>365</v>
      </c>
      <c r="D303" s="2" t="s">
        <v>5</v>
      </c>
      <c r="E303" s="3" t="s">
        <v>6</v>
      </c>
      <c r="F303" s="11">
        <v>15529</v>
      </c>
      <c r="G303" s="11">
        <f>SUMIFS(Tabla13[VENTA ÚLT 12 MESES EN S/.],Tabla13[CATEGORÍA],Tabla13[[#This Row],[CATEGORÍA]])</f>
        <v>11268517</v>
      </c>
      <c r="H303" s="12">
        <f>IFERROR(Tabla13[[#This Row],[VENTA ÚLT 12 MESES EN S/.]]/Tabla13[[#This Row],[VENTA CAT ÚLT 12 MESES]],0)</f>
        <v>1.3780872851325511E-3</v>
      </c>
      <c r="I303" s="12">
        <f>SUMIFS($H$10:H303,$D$10:D303,Tabla13[[#This Row],[CATEGORÍA]])</f>
        <v>0.96904898843388099</v>
      </c>
      <c r="J303" s="3" t="str">
        <f>IFERROR(VLOOKUP(Tabla13[[#This Row],[% ACUM]],$D$5:$E$7,2,1),"C")</f>
        <v>C</v>
      </c>
    </row>
    <row r="304" spans="2:10" x14ac:dyDescent="0.2">
      <c r="B304" s="2">
        <v>348418</v>
      </c>
      <c r="C304" s="2" t="s">
        <v>344</v>
      </c>
      <c r="D304" s="2" t="s">
        <v>5</v>
      </c>
      <c r="E304" s="3" t="s">
        <v>6</v>
      </c>
      <c r="F304" s="11">
        <v>15276</v>
      </c>
      <c r="G304" s="11">
        <f>SUMIFS(Tabla13[VENTA ÚLT 12 MESES EN S/.],Tabla13[CATEGORÍA],Tabla13[[#This Row],[CATEGORÍA]])</f>
        <v>11268517</v>
      </c>
      <c r="H304" s="12">
        <f>IFERROR(Tabla13[[#This Row],[VENTA ÚLT 12 MESES EN S/.]]/Tabla13[[#This Row],[VENTA CAT ÚLT 12 MESES]],0)</f>
        <v>1.3556353511291681E-3</v>
      </c>
      <c r="I304" s="12">
        <f>SUMIFS($H$10:H304,$D$10:D304,Tabla13[[#This Row],[CATEGORÍA]])</f>
        <v>0.97040462378501013</v>
      </c>
      <c r="J304" s="3" t="str">
        <f>IFERROR(VLOOKUP(Tabla13[[#This Row],[% ACUM]],$D$5:$E$7,2,1),"C")</f>
        <v>C</v>
      </c>
    </row>
    <row r="305" spans="2:10" x14ac:dyDescent="0.2">
      <c r="B305" s="2">
        <v>348375</v>
      </c>
      <c r="C305" s="2" t="s">
        <v>272</v>
      </c>
      <c r="D305" s="2" t="s">
        <v>5</v>
      </c>
      <c r="E305" s="3" t="s">
        <v>6</v>
      </c>
      <c r="F305" s="11">
        <v>15147</v>
      </c>
      <c r="G305" s="11">
        <f>SUMIFS(Tabla13[VENTA ÚLT 12 MESES EN S/.],Tabla13[CATEGORÍA],Tabla13[[#This Row],[CATEGORÍA]])</f>
        <v>11268517</v>
      </c>
      <c r="H305" s="12">
        <f>IFERROR(Tabla13[[#This Row],[VENTA ÚLT 12 MESES EN S/.]]/Tabla13[[#This Row],[VENTA CAT ÚLT 12 MESES]],0)</f>
        <v>1.3441875270721073E-3</v>
      </c>
      <c r="I305" s="12">
        <f>SUMIFS($H$10:H305,$D$10:D305,Tabla13[[#This Row],[CATEGORÍA]])</f>
        <v>0.97174881131208224</v>
      </c>
      <c r="J305" s="3" t="str">
        <f>IFERROR(VLOOKUP(Tabla13[[#This Row],[% ACUM]],$D$5:$E$7,2,1),"C")</f>
        <v>C</v>
      </c>
    </row>
    <row r="306" spans="2:10" x14ac:dyDescent="0.2">
      <c r="B306" s="2">
        <v>348772</v>
      </c>
      <c r="C306" s="2" t="s">
        <v>231</v>
      </c>
      <c r="D306" s="2" t="s">
        <v>5</v>
      </c>
      <c r="E306" s="3" t="s">
        <v>6</v>
      </c>
      <c r="F306" s="11">
        <v>14608</v>
      </c>
      <c r="G306" s="11">
        <f>SUMIFS(Tabla13[VENTA ÚLT 12 MESES EN S/.],Tabla13[CATEGORÍA],Tabla13[[#This Row],[CATEGORÍA]])</f>
        <v>11268517</v>
      </c>
      <c r="H306" s="12">
        <f>IFERROR(Tabla13[[#This Row],[VENTA ÚLT 12 MESES EN S/.]]/Tabla13[[#This Row],[VENTA CAT ÚLT 12 MESES]],0)</f>
        <v>1.2963551459344649E-3</v>
      </c>
      <c r="I306" s="12">
        <f>SUMIFS($H$10:H306,$D$10:D306,Tabla13[[#This Row],[CATEGORÍA]])</f>
        <v>0.97304516645801675</v>
      </c>
      <c r="J306" s="3" t="str">
        <f>IFERROR(VLOOKUP(Tabla13[[#This Row],[% ACUM]],$D$5:$E$7,2,1),"C")</f>
        <v>C</v>
      </c>
    </row>
    <row r="307" spans="2:10" x14ac:dyDescent="0.2">
      <c r="B307" s="2">
        <v>348436</v>
      </c>
      <c r="C307" s="2" t="s">
        <v>300</v>
      </c>
      <c r="D307" s="2" t="s">
        <v>5</v>
      </c>
      <c r="E307" s="3" t="s">
        <v>6</v>
      </c>
      <c r="F307" s="11">
        <v>13374</v>
      </c>
      <c r="G307" s="11">
        <f>SUMIFS(Tabla13[VENTA ÚLT 12 MESES EN S/.],Tabla13[CATEGORÍA],Tabla13[[#This Row],[CATEGORÍA]])</f>
        <v>11268517</v>
      </c>
      <c r="H307" s="12">
        <f>IFERROR(Tabla13[[#This Row],[VENTA ÚLT 12 MESES EN S/.]]/Tabla13[[#This Row],[VENTA CAT ÚLT 12 MESES]],0)</f>
        <v>1.1868465034041303E-3</v>
      </c>
      <c r="I307" s="12">
        <f>SUMIFS($H$10:H307,$D$10:D307,Tabla13[[#This Row],[CATEGORÍA]])</f>
        <v>0.97423201296142092</v>
      </c>
      <c r="J307" s="3" t="str">
        <f>IFERROR(VLOOKUP(Tabla13[[#This Row],[% ACUM]],$D$5:$E$7,2,1),"C")</f>
        <v>C</v>
      </c>
    </row>
    <row r="308" spans="2:10" x14ac:dyDescent="0.2">
      <c r="B308" s="2">
        <v>348417</v>
      </c>
      <c r="C308" s="2" t="s">
        <v>371</v>
      </c>
      <c r="D308" s="2" t="s">
        <v>5</v>
      </c>
      <c r="E308" s="3" t="s">
        <v>6</v>
      </c>
      <c r="F308" s="11">
        <v>12886</v>
      </c>
      <c r="G308" s="11">
        <f>SUMIFS(Tabla13[VENTA ÚLT 12 MESES EN S/.],Tabla13[CATEGORÍA],Tabla13[[#This Row],[CATEGORÍA]])</f>
        <v>11268517</v>
      </c>
      <c r="H308" s="12">
        <f>IFERROR(Tabla13[[#This Row],[VENTA ÚLT 12 MESES EN S/.]]/Tabla13[[#This Row],[VENTA CAT ÚLT 12 MESES]],0)</f>
        <v>1.1435400061960239E-3</v>
      </c>
      <c r="I308" s="12">
        <f>SUMIFS($H$10:H308,$D$10:D308,Tabla13[[#This Row],[CATEGORÍA]])</f>
        <v>0.97537555296761691</v>
      </c>
      <c r="J308" s="3" t="str">
        <f>IFERROR(VLOOKUP(Tabla13[[#This Row],[% ACUM]],$D$5:$E$7,2,1),"C")</f>
        <v>C</v>
      </c>
    </row>
    <row r="309" spans="2:10" x14ac:dyDescent="0.2">
      <c r="B309" s="2">
        <v>362792</v>
      </c>
      <c r="C309" s="2" t="s">
        <v>501</v>
      </c>
      <c r="D309" s="2" t="s">
        <v>5</v>
      </c>
      <c r="E309" s="3" t="s">
        <v>6</v>
      </c>
      <c r="F309" s="11">
        <v>12809</v>
      </c>
      <c r="G309" s="11">
        <f>SUMIFS(Tabla13[VENTA ÚLT 12 MESES EN S/.],Tabla13[CATEGORÍA],Tabla13[[#This Row],[CATEGORÍA]])</f>
        <v>11268517</v>
      </c>
      <c r="H309" s="12">
        <f>IFERROR(Tabla13[[#This Row],[VENTA ÚLT 12 MESES EN S/.]]/Tabla13[[#This Row],[VENTA CAT ÚLT 12 MESES]],0)</f>
        <v>1.1367068088906464E-3</v>
      </c>
      <c r="I309" s="12">
        <f>SUMIFS($H$10:H309,$D$10:D309,Tabla13[[#This Row],[CATEGORÍA]])</f>
        <v>0.97651225977650757</v>
      </c>
      <c r="J309" s="3" t="str">
        <f>IFERROR(VLOOKUP(Tabla13[[#This Row],[% ACUM]],$D$5:$E$7,2,1),"C")</f>
        <v>C</v>
      </c>
    </row>
    <row r="310" spans="2:10" x14ac:dyDescent="0.2">
      <c r="B310" s="2">
        <v>348415</v>
      </c>
      <c r="C310" s="2" t="s">
        <v>219</v>
      </c>
      <c r="D310" s="2" t="s">
        <v>5</v>
      </c>
      <c r="E310" s="3" t="s">
        <v>6</v>
      </c>
      <c r="F310" s="11">
        <v>12695</v>
      </c>
      <c r="G310" s="11">
        <f>SUMIFS(Tabla13[VENTA ÚLT 12 MESES EN S/.],Tabla13[CATEGORÍA],Tabla13[[#This Row],[CATEGORÍA]])</f>
        <v>11268517</v>
      </c>
      <c r="H310" s="12">
        <f>IFERROR(Tabla13[[#This Row],[VENTA ÚLT 12 MESES EN S/.]]/Tabla13[[#This Row],[VENTA CAT ÚLT 12 MESES]],0)</f>
        <v>1.1265901271658018E-3</v>
      </c>
      <c r="I310" s="12">
        <f>SUMIFS($H$10:H310,$D$10:D310,Tabla13[[#This Row],[CATEGORÍA]])</f>
        <v>0.97763884990367333</v>
      </c>
      <c r="J310" s="3" t="str">
        <f>IFERROR(VLOOKUP(Tabla13[[#This Row],[% ACUM]],$D$5:$E$7,2,1),"C")</f>
        <v>C</v>
      </c>
    </row>
    <row r="311" spans="2:10" x14ac:dyDescent="0.2">
      <c r="B311" s="2">
        <v>348480</v>
      </c>
      <c r="C311" s="2" t="s">
        <v>418</v>
      </c>
      <c r="D311" s="2" t="s">
        <v>5</v>
      </c>
      <c r="E311" s="3" t="s">
        <v>6</v>
      </c>
      <c r="F311" s="11">
        <v>12493</v>
      </c>
      <c r="G311" s="11">
        <f>SUMIFS(Tabla13[VENTA ÚLT 12 MESES EN S/.],Tabla13[CATEGORÍA],Tabla13[[#This Row],[CATEGORÍA]])</f>
        <v>11268517</v>
      </c>
      <c r="H311" s="12">
        <f>IFERROR(Tabla13[[#This Row],[VENTA ÚLT 12 MESES EN S/.]]/Tabla13[[#This Row],[VENTA CAT ÚLT 12 MESES]],0)</f>
        <v>1.1086640770919544E-3</v>
      </c>
      <c r="I311" s="12">
        <f>SUMIFS($H$10:H311,$D$10:D311,Tabla13[[#This Row],[CATEGORÍA]])</f>
        <v>0.97874751398076532</v>
      </c>
      <c r="J311" s="3" t="str">
        <f>IFERROR(VLOOKUP(Tabla13[[#This Row],[% ACUM]],$D$5:$E$7,2,1),"C")</f>
        <v>C</v>
      </c>
    </row>
    <row r="312" spans="2:10" x14ac:dyDescent="0.2">
      <c r="B312" s="2">
        <v>367840</v>
      </c>
      <c r="C312" s="2" t="s">
        <v>775</v>
      </c>
      <c r="D312" s="2" t="s">
        <v>5</v>
      </c>
      <c r="E312" s="3" t="s">
        <v>6</v>
      </c>
      <c r="F312" s="11">
        <v>11866</v>
      </c>
      <c r="G312" s="11">
        <f>SUMIFS(Tabla13[VENTA ÚLT 12 MESES EN S/.],Tabla13[CATEGORÍA],Tabla13[[#This Row],[CATEGORÍA]])</f>
        <v>11268517</v>
      </c>
      <c r="H312" s="12">
        <f>IFERROR(Tabla13[[#This Row],[VENTA ÚLT 12 MESES EN S/.]]/Tabla13[[#This Row],[VENTA CAT ÚLT 12 MESES]],0)</f>
        <v>1.0530223276053094E-3</v>
      </c>
      <c r="I312" s="12">
        <f>SUMIFS($H$10:H312,$D$10:D312,Tabla13[[#This Row],[CATEGORÍA]])</f>
        <v>0.97980053630837061</v>
      </c>
      <c r="J312" s="3" t="str">
        <f>IFERROR(VLOOKUP(Tabla13[[#This Row],[% ACUM]],$D$5:$E$7,2,1),"C")</f>
        <v>C</v>
      </c>
    </row>
    <row r="313" spans="2:10" x14ac:dyDescent="0.2">
      <c r="B313" s="2">
        <v>362710</v>
      </c>
      <c r="C313" s="2" t="s">
        <v>478</v>
      </c>
      <c r="D313" s="2" t="s">
        <v>5</v>
      </c>
      <c r="E313" s="3" t="s">
        <v>6</v>
      </c>
      <c r="F313" s="11">
        <v>11532</v>
      </c>
      <c r="G313" s="11">
        <f>SUMIFS(Tabla13[VENTA ÚLT 12 MESES EN S/.],Tabla13[CATEGORÍA],Tabla13[[#This Row],[CATEGORÍA]])</f>
        <v>11268517</v>
      </c>
      <c r="H313" s="12">
        <f>IFERROR(Tabla13[[#This Row],[VENTA ÚLT 12 MESES EN S/.]]/Tabla13[[#This Row],[VENTA CAT ÚLT 12 MESES]],0)</f>
        <v>1.023382225007958E-3</v>
      </c>
      <c r="I313" s="12">
        <f>SUMIFS($H$10:H313,$D$10:D313,Tabla13[[#This Row],[CATEGORÍA]])</f>
        <v>0.98082391853337858</v>
      </c>
      <c r="J313" s="3" t="str">
        <f>IFERROR(VLOOKUP(Tabla13[[#This Row],[% ACUM]],$D$5:$E$7,2,1),"C")</f>
        <v>C</v>
      </c>
    </row>
    <row r="314" spans="2:10" x14ac:dyDescent="0.2">
      <c r="B314" s="2">
        <v>348882</v>
      </c>
      <c r="C314" s="2" t="s">
        <v>109</v>
      </c>
      <c r="D314" s="2" t="s">
        <v>5</v>
      </c>
      <c r="E314" s="3" t="s">
        <v>6</v>
      </c>
      <c r="F314" s="11">
        <v>11377</v>
      </c>
      <c r="G314" s="11">
        <f>SUMIFS(Tabla13[VENTA ÚLT 12 MESES EN S/.],Tabla13[CATEGORÍA],Tabla13[[#This Row],[CATEGORÍA]])</f>
        <v>11268517</v>
      </c>
      <c r="H314" s="12">
        <f>IFERROR(Tabla13[[#This Row],[VENTA ÚLT 12 MESES EN S/.]]/Tabla13[[#This Row],[VENTA CAT ÚLT 12 MESES]],0)</f>
        <v>1.0096270875750554E-3</v>
      </c>
      <c r="I314" s="12">
        <f>SUMIFS($H$10:H314,$D$10:D314,Tabla13[[#This Row],[CATEGORÍA]])</f>
        <v>0.9818335456209536</v>
      </c>
      <c r="J314" s="3" t="str">
        <f>IFERROR(VLOOKUP(Tabla13[[#This Row],[% ACUM]],$D$5:$E$7,2,1),"C")</f>
        <v>C</v>
      </c>
    </row>
    <row r="315" spans="2:10" x14ac:dyDescent="0.2">
      <c r="B315" s="2">
        <v>364396</v>
      </c>
      <c r="C315" s="2" t="s">
        <v>537</v>
      </c>
      <c r="D315" s="2" t="s">
        <v>5</v>
      </c>
      <c r="E315" s="3" t="s">
        <v>6</v>
      </c>
      <c r="F315" s="11">
        <v>10975</v>
      </c>
      <c r="G315" s="11">
        <f>SUMIFS(Tabla13[VENTA ÚLT 12 MESES EN S/.],Tabla13[CATEGORÍA],Tabla13[[#This Row],[CATEGORÍA]])</f>
        <v>11268517</v>
      </c>
      <c r="H315" s="12">
        <f>IFERROR(Tabla13[[#This Row],[VENTA ÚLT 12 MESES EN S/.]]/Tabla13[[#This Row],[VENTA CAT ÚLT 12 MESES]],0)</f>
        <v>9.7395247307165622E-4</v>
      </c>
      <c r="I315" s="12">
        <f>SUMIFS($H$10:H315,$D$10:D315,Tabla13[[#This Row],[CATEGORÍA]])</f>
        <v>0.98280749809402523</v>
      </c>
      <c r="J315" s="3" t="str">
        <f>IFERROR(VLOOKUP(Tabla13[[#This Row],[% ACUM]],$D$5:$E$7,2,1),"C")</f>
        <v>C</v>
      </c>
    </row>
    <row r="316" spans="2:10" x14ac:dyDescent="0.2">
      <c r="B316" s="2">
        <v>348416</v>
      </c>
      <c r="C316" s="2" t="s">
        <v>219</v>
      </c>
      <c r="D316" s="2" t="s">
        <v>5</v>
      </c>
      <c r="E316" s="3" t="s">
        <v>6</v>
      </c>
      <c r="F316" s="11">
        <v>10910</v>
      </c>
      <c r="G316" s="11">
        <f>SUMIFS(Tabla13[VENTA ÚLT 12 MESES EN S/.],Tabla13[CATEGORÍA],Tabla13[[#This Row],[CATEGORÍA]])</f>
        <v>11268517</v>
      </c>
      <c r="H316" s="12">
        <f>IFERROR(Tabla13[[#This Row],[VENTA ÚLT 12 MESES EN S/.]]/Tabla13[[#This Row],[VENTA CAT ÚLT 12 MESES]],0)</f>
        <v>9.6818418963205189E-4</v>
      </c>
      <c r="I316" s="12">
        <f>SUMIFS($H$10:H316,$D$10:D316,Tabla13[[#This Row],[CATEGORÍA]])</f>
        <v>0.9837756822836573</v>
      </c>
      <c r="J316" s="3" t="str">
        <f>IFERROR(VLOOKUP(Tabla13[[#This Row],[% ACUM]],$D$5:$E$7,2,1),"C")</f>
        <v>C</v>
      </c>
    </row>
    <row r="317" spans="2:10" x14ac:dyDescent="0.2">
      <c r="B317" s="2">
        <v>366665</v>
      </c>
      <c r="C317" s="2" t="s">
        <v>796</v>
      </c>
      <c r="D317" s="2" t="s">
        <v>5</v>
      </c>
      <c r="E317" s="3" t="s">
        <v>6</v>
      </c>
      <c r="F317" s="11">
        <v>10077</v>
      </c>
      <c r="G317" s="11">
        <f>SUMIFS(Tabla13[VENTA ÚLT 12 MESES EN S/.],Tabla13[CATEGORÍA],Tabla13[[#This Row],[CATEGORÍA]])</f>
        <v>11268517</v>
      </c>
      <c r="H317" s="12">
        <f>IFERROR(Tabla13[[#This Row],[VENTA ÚLT 12 MESES EN S/.]]/Tabla13[[#This Row],[VENTA CAT ÚLT 12 MESES]],0)</f>
        <v>8.9426141878296852E-4</v>
      </c>
      <c r="I317" s="12">
        <f>SUMIFS($H$10:H317,$D$10:D317,Tabla13[[#This Row],[CATEGORÍA]])</f>
        <v>0.98466994370244032</v>
      </c>
      <c r="J317" s="3" t="str">
        <f>IFERROR(VLOOKUP(Tabla13[[#This Row],[% ACUM]],$D$5:$E$7,2,1),"C")</f>
        <v>C</v>
      </c>
    </row>
    <row r="318" spans="2:10" x14ac:dyDescent="0.2">
      <c r="B318" s="2">
        <v>353750</v>
      </c>
      <c r="C318" s="2" t="s">
        <v>277</v>
      </c>
      <c r="D318" s="2" t="s">
        <v>5</v>
      </c>
      <c r="E318" s="3" t="s">
        <v>6</v>
      </c>
      <c r="F318" s="11">
        <v>9934</v>
      </c>
      <c r="G318" s="11">
        <f>SUMIFS(Tabla13[VENTA ÚLT 12 MESES EN S/.],Tabla13[CATEGORÍA],Tabla13[[#This Row],[CATEGORÍA]])</f>
        <v>11268517</v>
      </c>
      <c r="H318" s="12">
        <f>IFERROR(Tabla13[[#This Row],[VENTA ÚLT 12 MESES EN S/.]]/Tabla13[[#This Row],[VENTA CAT ÚLT 12 MESES]],0)</f>
        <v>8.8157119521583898E-4</v>
      </c>
      <c r="I318" s="12">
        <f>SUMIFS($H$10:H318,$D$10:D318,Tabla13[[#This Row],[CATEGORÍA]])</f>
        <v>0.98555151489765613</v>
      </c>
      <c r="J318" s="3" t="str">
        <f>IFERROR(VLOOKUP(Tabla13[[#This Row],[% ACUM]],$D$5:$E$7,2,1),"C")</f>
        <v>C</v>
      </c>
    </row>
    <row r="319" spans="2:10" x14ac:dyDescent="0.2">
      <c r="B319" s="2">
        <v>348885</v>
      </c>
      <c r="C319" s="2" t="s">
        <v>189</v>
      </c>
      <c r="D319" s="2" t="s">
        <v>5</v>
      </c>
      <c r="E319" s="3" t="s">
        <v>6</v>
      </c>
      <c r="F319" s="11">
        <v>9613</v>
      </c>
      <c r="G319" s="11">
        <f>SUMIFS(Tabla13[VENTA ÚLT 12 MESES EN S/.],Tabla13[CATEGORÍA],Tabla13[[#This Row],[CATEGORÍA]])</f>
        <v>11268517</v>
      </c>
      <c r="H319" s="12">
        <f>IFERROR(Tabla13[[#This Row],[VENTA ÚLT 12 MESES EN S/.]]/Tabla13[[#This Row],[VENTA CAT ÚLT 12 MESES]],0)</f>
        <v>8.5308474930640831E-4</v>
      </c>
      <c r="I319" s="12">
        <f>SUMIFS($H$10:H319,$D$10:D319,Tabla13[[#This Row],[CATEGORÍA]])</f>
        <v>0.98640459964696259</v>
      </c>
      <c r="J319" s="3" t="str">
        <f>IFERROR(VLOOKUP(Tabla13[[#This Row],[% ACUM]],$D$5:$E$7,2,1),"C")</f>
        <v>C</v>
      </c>
    </row>
    <row r="320" spans="2:10" x14ac:dyDescent="0.2">
      <c r="B320" s="2">
        <v>348869</v>
      </c>
      <c r="C320" s="2" t="s">
        <v>370</v>
      </c>
      <c r="D320" s="2" t="s">
        <v>5</v>
      </c>
      <c r="E320" s="3" t="s">
        <v>6</v>
      </c>
      <c r="F320" s="11">
        <v>9464</v>
      </c>
      <c r="G320" s="11">
        <f>SUMIFS(Tabla13[VENTA ÚLT 12 MESES EN S/.],Tabla13[CATEGORÍA],Tabla13[[#This Row],[CATEGORÍA]])</f>
        <v>11268517</v>
      </c>
      <c r="H320" s="12">
        <f>IFERROR(Tabla13[[#This Row],[VENTA ÚLT 12 MESES EN S/.]]/Tabla13[[#This Row],[VENTA CAT ÚLT 12 MESES]],0)</f>
        <v>8.3986206880639215E-4</v>
      </c>
      <c r="I320" s="12">
        <f>SUMIFS($H$10:H320,$D$10:D320,Tabla13[[#This Row],[CATEGORÍA]])</f>
        <v>0.98724446171576896</v>
      </c>
      <c r="J320" s="3" t="str">
        <f>IFERROR(VLOOKUP(Tabla13[[#This Row],[% ACUM]],$D$5:$E$7,2,1),"C")</f>
        <v>C</v>
      </c>
    </row>
    <row r="321" spans="2:10" x14ac:dyDescent="0.2">
      <c r="B321" s="2">
        <v>348877</v>
      </c>
      <c r="C321" s="2" t="s">
        <v>427</v>
      </c>
      <c r="D321" s="2" t="s">
        <v>5</v>
      </c>
      <c r="E321" s="3" t="s">
        <v>6</v>
      </c>
      <c r="F321" s="11">
        <v>9428</v>
      </c>
      <c r="G321" s="11">
        <f>SUMIFS(Tabla13[VENTA ÚLT 12 MESES EN S/.],Tabla13[CATEGORÍA],Tabla13[[#This Row],[CATEGORÍA]])</f>
        <v>11268517</v>
      </c>
      <c r="H321" s="12">
        <f>IFERROR(Tabla13[[#This Row],[VENTA ÚLT 12 MESES EN S/.]]/Tabla13[[#This Row],[VENTA CAT ÚLT 12 MESES]],0)</f>
        <v>8.366673272090728E-4</v>
      </c>
      <c r="I321" s="12">
        <f>SUMIFS($H$10:H321,$D$10:D321,Tabla13[[#This Row],[CATEGORÍA]])</f>
        <v>0.98808112904297807</v>
      </c>
      <c r="J321" s="3" t="str">
        <f>IFERROR(VLOOKUP(Tabla13[[#This Row],[% ACUM]],$D$5:$E$7,2,1),"C")</f>
        <v>C</v>
      </c>
    </row>
    <row r="322" spans="2:10" x14ac:dyDescent="0.2">
      <c r="B322" s="2">
        <v>348847</v>
      </c>
      <c r="C322" s="2" t="s">
        <v>121</v>
      </c>
      <c r="D322" s="2" t="s">
        <v>5</v>
      </c>
      <c r="E322" s="3" t="s">
        <v>6</v>
      </c>
      <c r="F322" s="11">
        <v>8989</v>
      </c>
      <c r="G322" s="11">
        <f>SUMIFS(Tabla13[VENTA ÚLT 12 MESES EN S/.],Tabla13[CATEGORÍA],Tabla13[[#This Row],[CATEGORÍA]])</f>
        <v>11268517</v>
      </c>
      <c r="H322" s="12">
        <f>IFERROR(Tabla13[[#This Row],[VENTA ÚLT 12 MESES EN S/.]]/Tabla13[[#This Row],[VENTA CAT ÚLT 12 MESES]],0)</f>
        <v>7.9770922828620663E-4</v>
      </c>
      <c r="I322" s="12">
        <f>SUMIFS($H$10:H322,$D$10:D322,Tabla13[[#This Row],[CATEGORÍA]])</f>
        <v>0.98887883827126433</v>
      </c>
      <c r="J322" s="3" t="str">
        <f>IFERROR(VLOOKUP(Tabla13[[#This Row],[% ACUM]],$D$5:$E$7,2,1),"C")</f>
        <v>C</v>
      </c>
    </row>
    <row r="323" spans="2:10" x14ac:dyDescent="0.2">
      <c r="B323" s="2">
        <v>348427</v>
      </c>
      <c r="C323" s="2" t="s">
        <v>221</v>
      </c>
      <c r="D323" s="2" t="s">
        <v>5</v>
      </c>
      <c r="E323" s="3" t="s">
        <v>6</v>
      </c>
      <c r="F323" s="11">
        <v>8574</v>
      </c>
      <c r="G323" s="11">
        <f>SUMIFS(Tabla13[VENTA ÚLT 12 MESES EN S/.],Tabla13[CATEGORÍA],Tabla13[[#This Row],[CATEGORÍA]])</f>
        <v>11268517</v>
      </c>
      <c r="H323" s="12">
        <f>IFERROR(Tabla13[[#This Row],[VENTA ÚLT 12 MESES EN S/.]]/Tabla13[[#This Row],[VENTA CAT ÚLT 12 MESES]],0)</f>
        <v>7.6088095709488655E-4</v>
      </c>
      <c r="I323" s="12">
        <f>SUMIFS($H$10:H323,$D$10:D323,Tabla13[[#This Row],[CATEGORÍA]])</f>
        <v>0.98963971922835925</v>
      </c>
      <c r="J323" s="3" t="str">
        <f>IFERROR(VLOOKUP(Tabla13[[#This Row],[% ACUM]],$D$5:$E$7,2,1),"C")</f>
        <v>C</v>
      </c>
    </row>
    <row r="324" spans="2:10" x14ac:dyDescent="0.2">
      <c r="B324" s="2">
        <v>348395</v>
      </c>
      <c r="C324" s="2" t="s">
        <v>52</v>
      </c>
      <c r="D324" s="2" t="s">
        <v>5</v>
      </c>
      <c r="E324" s="3" t="s">
        <v>6</v>
      </c>
      <c r="F324" s="11">
        <v>8497</v>
      </c>
      <c r="G324" s="11">
        <f>SUMIFS(Tabla13[VENTA ÚLT 12 MESES EN S/.],Tabla13[CATEGORÍA],Tabla13[[#This Row],[CATEGORÍA]])</f>
        <v>11268517</v>
      </c>
      <c r="H324" s="12">
        <f>IFERROR(Tabla13[[#This Row],[VENTA ÚLT 12 MESES EN S/.]]/Tabla13[[#This Row],[VENTA CAT ÚLT 12 MESES]],0)</f>
        <v>7.5404775978950907E-4</v>
      </c>
      <c r="I324" s="12">
        <f>SUMIFS($H$10:H324,$D$10:D324,Tabla13[[#This Row],[CATEGORÍA]])</f>
        <v>0.99039376698814874</v>
      </c>
      <c r="J324" s="3" t="str">
        <f>IFERROR(VLOOKUP(Tabla13[[#This Row],[% ACUM]],$D$5:$E$7,2,1),"C")</f>
        <v>C</v>
      </c>
    </row>
    <row r="325" spans="2:10" x14ac:dyDescent="0.2">
      <c r="B325" s="2">
        <v>348420</v>
      </c>
      <c r="C325" s="2" t="s">
        <v>361</v>
      </c>
      <c r="D325" s="2" t="s">
        <v>5</v>
      </c>
      <c r="E325" s="3" t="s">
        <v>6</v>
      </c>
      <c r="F325" s="11">
        <v>8094</v>
      </c>
      <c r="G325" s="11">
        <f>SUMIFS(Tabla13[VENTA ÚLT 12 MESES EN S/.],Tabla13[CATEGORÍA],Tabla13[[#This Row],[CATEGORÍA]])</f>
        <v>11268517</v>
      </c>
      <c r="H325" s="12">
        <f>IFERROR(Tabla13[[#This Row],[VENTA ÚLT 12 MESES EN S/.]]/Tabla13[[#This Row],[VENTA CAT ÚLT 12 MESES]],0)</f>
        <v>7.1828440246396225E-4</v>
      </c>
      <c r="I325" s="12">
        <f>SUMIFS($H$10:H325,$D$10:D325,Tabla13[[#This Row],[CATEGORÍA]])</f>
        <v>0.99111205139061265</v>
      </c>
      <c r="J325" s="3" t="str">
        <f>IFERROR(VLOOKUP(Tabla13[[#This Row],[% ACUM]],$D$5:$E$7,2,1),"C")</f>
        <v>C</v>
      </c>
    </row>
    <row r="326" spans="2:10" x14ac:dyDescent="0.2">
      <c r="B326" s="2">
        <v>348880</v>
      </c>
      <c r="C326" s="2" t="s">
        <v>498</v>
      </c>
      <c r="D326" s="2" t="s">
        <v>5</v>
      </c>
      <c r="E326" s="3" t="s">
        <v>6</v>
      </c>
      <c r="F326" s="11">
        <v>8059</v>
      </c>
      <c r="G326" s="11">
        <f>SUMIFS(Tabla13[VENTA ÚLT 12 MESES EN S/.],Tabla13[CATEGORÍA],Tabla13[[#This Row],[CATEGORÍA]])</f>
        <v>11268517</v>
      </c>
      <c r="H326" s="12">
        <f>IFERROR(Tabla13[[#This Row],[VENTA ÚLT 12 MESES EN S/.]]/Tabla13[[#This Row],[VENTA CAT ÚLT 12 MESES]],0)</f>
        <v>7.1517840368879064E-4</v>
      </c>
      <c r="I326" s="12">
        <f>SUMIFS($H$10:H326,$D$10:D326,Tabla13[[#This Row],[CATEGORÍA]])</f>
        <v>0.99182722979430149</v>
      </c>
      <c r="J326" s="3" t="str">
        <f>IFERROR(VLOOKUP(Tabla13[[#This Row],[% ACUM]],$D$5:$E$7,2,1),"C")</f>
        <v>C</v>
      </c>
    </row>
    <row r="327" spans="2:10" x14ac:dyDescent="0.2">
      <c r="B327" s="2">
        <v>362718</v>
      </c>
      <c r="C327" s="2" t="s">
        <v>510</v>
      </c>
      <c r="D327" s="2" t="s">
        <v>5</v>
      </c>
      <c r="E327" s="3" t="s">
        <v>6</v>
      </c>
      <c r="F327" s="11">
        <v>7873</v>
      </c>
      <c r="G327" s="11">
        <f>SUMIFS(Tabla13[VENTA ÚLT 12 MESES EN S/.],Tabla13[CATEGORÍA],Tabla13[[#This Row],[CATEGORÍA]])</f>
        <v>11268517</v>
      </c>
      <c r="H327" s="12">
        <f>IFERROR(Tabla13[[#This Row],[VENTA ÚLT 12 MESES EN S/.]]/Tabla13[[#This Row],[VENTA CAT ÚLT 12 MESES]],0)</f>
        <v>6.9867223876930739E-4</v>
      </c>
      <c r="I327" s="12">
        <f>SUMIFS($H$10:H327,$D$10:D327,Tabla13[[#This Row],[CATEGORÍA]])</f>
        <v>0.99252590203307078</v>
      </c>
      <c r="J327" s="3" t="str">
        <f>IFERROR(VLOOKUP(Tabla13[[#This Row],[% ACUM]],$D$5:$E$7,2,1),"C")</f>
        <v>C</v>
      </c>
    </row>
    <row r="328" spans="2:10" x14ac:dyDescent="0.2">
      <c r="B328" s="2">
        <v>348411</v>
      </c>
      <c r="C328" s="2" t="s">
        <v>217</v>
      </c>
      <c r="D328" s="2" t="s">
        <v>5</v>
      </c>
      <c r="E328" s="3" t="s">
        <v>6</v>
      </c>
      <c r="F328" s="11">
        <v>7615</v>
      </c>
      <c r="G328" s="11">
        <f>SUMIFS(Tabla13[VENTA ÚLT 12 MESES EN S/.],Tabla13[CATEGORÍA],Tabla13[[#This Row],[CATEGORÍA]])</f>
        <v>11268517</v>
      </c>
      <c r="H328" s="12">
        <f>IFERROR(Tabla13[[#This Row],[VENTA ÚLT 12 MESES EN S/.]]/Tabla13[[#This Row],[VENTA CAT ÚLT 12 MESES]],0)</f>
        <v>6.7577659065518557E-4</v>
      </c>
      <c r="I328" s="12">
        <f>SUMIFS($H$10:H328,$D$10:D328,Tabla13[[#This Row],[CATEGORÍA]])</f>
        <v>0.99320167862372599</v>
      </c>
      <c r="J328" s="3" t="str">
        <f>IFERROR(VLOOKUP(Tabla13[[#This Row],[% ACUM]],$D$5:$E$7,2,1),"C")</f>
        <v>C</v>
      </c>
    </row>
    <row r="329" spans="2:10" x14ac:dyDescent="0.2">
      <c r="B329" s="2">
        <v>348883</v>
      </c>
      <c r="C329" s="2" t="s">
        <v>39</v>
      </c>
      <c r="D329" s="2" t="s">
        <v>5</v>
      </c>
      <c r="E329" s="3" t="s">
        <v>6</v>
      </c>
      <c r="F329" s="11">
        <v>7392</v>
      </c>
      <c r="G329" s="11">
        <f>SUMIFS(Tabla13[VENTA ÚLT 12 MESES EN S/.],Tabla13[CATEGORÍA],Tabla13[[#This Row],[CATEGORÍA]])</f>
        <v>11268517</v>
      </c>
      <c r="H329" s="12">
        <f>IFERROR(Tabla13[[#This Row],[VENTA ÚLT 12 MESES EN S/.]]/Tabla13[[#This Row],[VENTA CAT ÚLT 12 MESES]],0)</f>
        <v>6.5598694131623536E-4</v>
      </c>
      <c r="I329" s="12">
        <f>SUMIFS($H$10:H329,$D$10:D329,Tabla13[[#This Row],[CATEGORÍA]])</f>
        <v>0.99385766556504218</v>
      </c>
      <c r="J329" s="3" t="str">
        <f>IFERROR(VLOOKUP(Tabla13[[#This Row],[% ACUM]],$D$5:$E$7,2,1),"C")</f>
        <v>C</v>
      </c>
    </row>
    <row r="330" spans="2:10" x14ac:dyDescent="0.2">
      <c r="B330" s="2">
        <v>348803</v>
      </c>
      <c r="C330" s="2" t="s">
        <v>450</v>
      </c>
      <c r="D330" s="2" t="s">
        <v>5</v>
      </c>
      <c r="E330" s="3" t="s">
        <v>6</v>
      </c>
      <c r="F330" s="11">
        <v>7158</v>
      </c>
      <c r="G330" s="11">
        <f>SUMIFS(Tabla13[VENTA ÚLT 12 MESES EN S/.],Tabla13[CATEGORÍA],Tabla13[[#This Row],[CATEGORÍA]])</f>
        <v>11268517</v>
      </c>
      <c r="H330" s="12">
        <f>IFERROR(Tabla13[[#This Row],[VENTA ÚLT 12 MESES EN S/.]]/Tabla13[[#This Row],[VENTA CAT ÚLT 12 MESES]],0)</f>
        <v>6.3522112093365973E-4</v>
      </c>
      <c r="I330" s="12">
        <f>SUMIFS($H$10:H330,$D$10:D330,Tabla13[[#This Row],[CATEGORÍA]])</f>
        <v>0.9944928866859758</v>
      </c>
      <c r="J330" s="3" t="str">
        <f>IFERROR(VLOOKUP(Tabla13[[#This Row],[% ACUM]],$D$5:$E$7,2,1),"C")</f>
        <v>C</v>
      </c>
    </row>
    <row r="331" spans="2:10" x14ac:dyDescent="0.2">
      <c r="B331" s="2">
        <v>348766</v>
      </c>
      <c r="C331" s="2" t="s">
        <v>308</v>
      </c>
      <c r="D331" s="2" t="s">
        <v>5</v>
      </c>
      <c r="E331" s="3" t="s">
        <v>6</v>
      </c>
      <c r="F331" s="11">
        <v>6048</v>
      </c>
      <c r="G331" s="11">
        <f>SUMIFS(Tabla13[VENTA ÚLT 12 MESES EN S/.],Tabla13[CATEGORÍA],Tabla13[[#This Row],[CATEGORÍA]])</f>
        <v>11268517</v>
      </c>
      <c r="H331" s="12">
        <f>IFERROR(Tabla13[[#This Row],[VENTA ÚLT 12 MESES EN S/.]]/Tabla13[[#This Row],[VENTA CAT ÚLT 12 MESES]],0)</f>
        <v>5.3671658834964712E-4</v>
      </c>
      <c r="I331" s="12">
        <f>SUMIFS($H$10:H331,$D$10:D331,Tabla13[[#This Row],[CATEGORÍA]])</f>
        <v>0.99502960327432544</v>
      </c>
      <c r="J331" s="3" t="str">
        <f>IFERROR(VLOOKUP(Tabla13[[#This Row],[% ACUM]],$D$5:$E$7,2,1),"C")</f>
        <v>C</v>
      </c>
    </row>
    <row r="332" spans="2:10" x14ac:dyDescent="0.2">
      <c r="B332" s="2">
        <v>353718</v>
      </c>
      <c r="C332" s="2" t="s">
        <v>262</v>
      </c>
      <c r="D332" s="2" t="s">
        <v>5</v>
      </c>
      <c r="E332" s="3" t="s">
        <v>6</v>
      </c>
      <c r="F332" s="11">
        <v>5899</v>
      </c>
      <c r="G332" s="11">
        <f>SUMIFS(Tabla13[VENTA ÚLT 12 MESES EN S/.],Tabla13[CATEGORÍA],Tabla13[[#This Row],[CATEGORÍA]])</f>
        <v>11268517</v>
      </c>
      <c r="H332" s="12">
        <f>IFERROR(Tabla13[[#This Row],[VENTA ÚLT 12 MESES EN S/.]]/Tabla13[[#This Row],[VENTA CAT ÚLT 12 MESES]],0)</f>
        <v>5.2349390784963096E-4</v>
      </c>
      <c r="I332" s="12">
        <f>SUMIFS($H$10:H332,$D$10:D332,Tabla13[[#This Row],[CATEGORÍA]])</f>
        <v>0.99555309718217511</v>
      </c>
      <c r="J332" s="3" t="str">
        <f>IFERROR(VLOOKUP(Tabla13[[#This Row],[% ACUM]],$D$5:$E$7,2,1),"C")</f>
        <v>C</v>
      </c>
    </row>
    <row r="333" spans="2:10" x14ac:dyDescent="0.2">
      <c r="B333" s="2">
        <v>348358</v>
      </c>
      <c r="C333" s="2" t="s">
        <v>446</v>
      </c>
      <c r="D333" s="2" t="s">
        <v>5</v>
      </c>
      <c r="E333" s="3" t="s">
        <v>6</v>
      </c>
      <c r="F333" s="11">
        <v>5321</v>
      </c>
      <c r="G333" s="11">
        <f>SUMIFS(Tabla13[VENTA ÚLT 12 MESES EN S/.],Tabla13[CATEGORÍA],Tabla13[[#This Row],[CATEGORÍA]])</f>
        <v>11268517</v>
      </c>
      <c r="H333" s="12">
        <f>IFERROR(Tabla13[[#This Row],[VENTA ÚLT 12 MESES EN S/.]]/Tabla13[[#This Row],[VENTA CAT ÚLT 12 MESES]],0)</f>
        <v>4.722005566482262E-4</v>
      </c>
      <c r="I333" s="12">
        <f>SUMIFS($H$10:H333,$D$10:D333,Tabla13[[#This Row],[CATEGORÍA]])</f>
        <v>0.99602529773882331</v>
      </c>
      <c r="J333" s="3" t="str">
        <f>IFERROR(VLOOKUP(Tabla13[[#This Row],[% ACUM]],$D$5:$E$7,2,1),"C")</f>
        <v>C</v>
      </c>
    </row>
    <row r="334" spans="2:10" x14ac:dyDescent="0.2">
      <c r="B334" s="2">
        <v>348812</v>
      </c>
      <c r="C334" s="2" t="s">
        <v>227</v>
      </c>
      <c r="D334" s="2" t="s">
        <v>5</v>
      </c>
      <c r="E334" s="3" t="s">
        <v>6</v>
      </c>
      <c r="F334" s="11">
        <v>4843</v>
      </c>
      <c r="G334" s="11">
        <f>SUMIFS(Tabla13[VENTA ÚLT 12 MESES EN S/.],Tabla13[CATEGORÍA],Tabla13[[#This Row],[CATEGORÍA]])</f>
        <v>11268517</v>
      </c>
      <c r="H334" s="12">
        <f>IFERROR(Tabla13[[#This Row],[VENTA ÚLT 12 MESES EN S/.]]/Tabla13[[#This Row],[VENTA CAT ÚLT 12 MESES]],0)</f>
        <v>4.2978148766159737E-4</v>
      </c>
      <c r="I334" s="12">
        <f>SUMIFS($H$10:H334,$D$10:D334,Tabla13[[#This Row],[CATEGORÍA]])</f>
        <v>0.99645507922648491</v>
      </c>
      <c r="J334" s="3" t="str">
        <f>IFERROR(VLOOKUP(Tabla13[[#This Row],[% ACUM]],$D$5:$E$7,2,1),"C")</f>
        <v>C</v>
      </c>
    </row>
    <row r="335" spans="2:10" x14ac:dyDescent="0.2">
      <c r="B335" s="2">
        <v>348438</v>
      </c>
      <c r="C335" s="2" t="s">
        <v>96</v>
      </c>
      <c r="D335" s="2" t="s">
        <v>5</v>
      </c>
      <c r="E335" s="3" t="s">
        <v>6</v>
      </c>
      <c r="F335" s="11">
        <v>4841</v>
      </c>
      <c r="G335" s="11">
        <f>SUMIFS(Tabla13[VENTA ÚLT 12 MESES EN S/.],Tabla13[CATEGORÍA],Tabla13[[#This Row],[CATEGORÍA]])</f>
        <v>11268517</v>
      </c>
      <c r="H335" s="12">
        <f>IFERROR(Tabla13[[#This Row],[VENTA ÚLT 12 MESES EN S/.]]/Tabla13[[#This Row],[VENTA CAT ÚLT 12 MESES]],0)</f>
        <v>4.2960400201730184E-4</v>
      </c>
      <c r="I335" s="12">
        <f>SUMIFS($H$10:H335,$D$10:D335,Tabla13[[#This Row],[CATEGORÍA]])</f>
        <v>0.99688468322850221</v>
      </c>
      <c r="J335" s="3" t="str">
        <f>IFERROR(VLOOKUP(Tabla13[[#This Row],[% ACUM]],$D$5:$E$7,2,1),"C")</f>
        <v>C</v>
      </c>
    </row>
    <row r="336" spans="2:10" x14ac:dyDescent="0.2">
      <c r="B336" s="2">
        <v>348354</v>
      </c>
      <c r="C336" s="2" t="s">
        <v>513</v>
      </c>
      <c r="D336" s="2" t="s">
        <v>5</v>
      </c>
      <c r="E336" s="3" t="s">
        <v>6</v>
      </c>
      <c r="F336" s="11">
        <v>4753</v>
      </c>
      <c r="G336" s="11">
        <f>SUMIFS(Tabla13[VENTA ÚLT 12 MESES EN S/.],Tabla13[CATEGORÍA],Tabla13[[#This Row],[CATEGORÍA]])</f>
        <v>11268517</v>
      </c>
      <c r="H336" s="12">
        <f>IFERROR(Tabla13[[#This Row],[VENTA ÚLT 12 MESES EN S/.]]/Tabla13[[#This Row],[VENTA CAT ÚLT 12 MESES]],0)</f>
        <v>4.2179463366829901E-4</v>
      </c>
      <c r="I336" s="12">
        <f>SUMIFS($H$10:H336,$D$10:D336,Tabla13[[#This Row],[CATEGORÍA]])</f>
        <v>0.99730647786217053</v>
      </c>
      <c r="J336" s="3" t="str">
        <f>IFERROR(VLOOKUP(Tabla13[[#This Row],[% ACUM]],$D$5:$E$7,2,1),"C")</f>
        <v>C</v>
      </c>
    </row>
    <row r="337" spans="2:10" x14ac:dyDescent="0.2">
      <c r="B337" s="2">
        <v>366643</v>
      </c>
      <c r="C337" s="2" t="s">
        <v>773</v>
      </c>
      <c r="D337" s="2" t="s">
        <v>5</v>
      </c>
      <c r="E337" s="3" t="s">
        <v>6</v>
      </c>
      <c r="F337" s="11">
        <v>4235</v>
      </c>
      <c r="G337" s="11">
        <f>SUMIFS(Tabla13[VENTA ÚLT 12 MESES EN S/.],Tabla13[CATEGORÍA],Tabla13[[#This Row],[CATEGORÍA]])</f>
        <v>11268517</v>
      </c>
      <c r="H337" s="12">
        <f>IFERROR(Tabla13[[#This Row],[VENTA ÚLT 12 MESES EN S/.]]/Tabla13[[#This Row],[VENTA CAT ÚLT 12 MESES]],0)</f>
        <v>3.7582585179575984E-4</v>
      </c>
      <c r="I337" s="12">
        <f>SUMIFS($H$10:H337,$D$10:D337,Tabla13[[#This Row],[CATEGORÍA]])</f>
        <v>0.99768230371396627</v>
      </c>
      <c r="J337" s="3" t="str">
        <f>IFERROR(VLOOKUP(Tabla13[[#This Row],[% ACUM]],$D$5:$E$7,2,1),"C")</f>
        <v>C</v>
      </c>
    </row>
    <row r="338" spans="2:10" x14ac:dyDescent="0.2">
      <c r="B338" s="2">
        <v>348788</v>
      </c>
      <c r="C338" s="2" t="s">
        <v>379</v>
      </c>
      <c r="D338" s="2" t="s">
        <v>5</v>
      </c>
      <c r="E338" s="3" t="s">
        <v>6</v>
      </c>
      <c r="F338" s="11">
        <v>4219</v>
      </c>
      <c r="G338" s="11">
        <f>SUMIFS(Tabla13[VENTA ÚLT 12 MESES EN S/.],Tabla13[CATEGORÍA],Tabla13[[#This Row],[CATEGORÍA]])</f>
        <v>11268517</v>
      </c>
      <c r="H338" s="12">
        <f>IFERROR(Tabla13[[#This Row],[VENTA ÚLT 12 MESES EN S/.]]/Tabla13[[#This Row],[VENTA CAT ÚLT 12 MESES]],0)</f>
        <v>3.7440596664139569E-4</v>
      </c>
      <c r="I338" s="12">
        <f>SUMIFS($H$10:H338,$D$10:D338,Tabla13[[#This Row],[CATEGORÍA]])</f>
        <v>0.99805670968060767</v>
      </c>
      <c r="J338" s="3" t="str">
        <f>IFERROR(VLOOKUP(Tabla13[[#This Row],[% ACUM]],$D$5:$E$7,2,1),"C")</f>
        <v>C</v>
      </c>
    </row>
    <row r="339" spans="2:10" x14ac:dyDescent="0.2">
      <c r="B339" s="2">
        <v>348787</v>
      </c>
      <c r="C339" s="2" t="s">
        <v>565</v>
      </c>
      <c r="D339" s="2" t="s">
        <v>5</v>
      </c>
      <c r="E339" s="3" t="s">
        <v>6</v>
      </c>
      <c r="F339" s="11">
        <v>4185</v>
      </c>
      <c r="G339" s="11">
        <f>SUMIFS(Tabla13[VENTA ÚLT 12 MESES EN S/.],Tabla13[CATEGORÍA],Tabla13[[#This Row],[CATEGORÍA]])</f>
        <v>11268517</v>
      </c>
      <c r="H339" s="12">
        <f>IFERROR(Tabla13[[#This Row],[VENTA ÚLT 12 MESES EN S/.]]/Tabla13[[#This Row],[VENTA CAT ÚLT 12 MESES]],0)</f>
        <v>3.7138871068837187E-4</v>
      </c>
      <c r="I339" s="12">
        <f>SUMIFS($H$10:H339,$D$10:D339,Tabla13[[#This Row],[CATEGORÍA]])</f>
        <v>0.99842809839129609</v>
      </c>
      <c r="J339" s="3" t="str">
        <f>IFERROR(VLOOKUP(Tabla13[[#This Row],[% ACUM]],$D$5:$E$7,2,1),"C")</f>
        <v>C</v>
      </c>
    </row>
    <row r="340" spans="2:10" x14ac:dyDescent="0.2">
      <c r="B340" s="2">
        <v>348856</v>
      </c>
      <c r="C340" s="2" t="s">
        <v>363</v>
      </c>
      <c r="D340" s="2" t="s">
        <v>5</v>
      </c>
      <c r="E340" s="3" t="s">
        <v>6</v>
      </c>
      <c r="F340" s="11">
        <v>3602</v>
      </c>
      <c r="G340" s="11">
        <f>SUMIFS(Tabla13[VENTA ÚLT 12 MESES EN S/.],Tabla13[CATEGORÍA],Tabla13[[#This Row],[CATEGORÍA]])</f>
        <v>11268517</v>
      </c>
      <c r="H340" s="12">
        <f>IFERROR(Tabla13[[#This Row],[VENTA ÚLT 12 MESES EN S/.]]/Tabla13[[#This Row],[VENTA CAT ÚLT 12 MESES]],0)</f>
        <v>3.1965164537622832E-4</v>
      </c>
      <c r="I340" s="12">
        <f>SUMIFS($H$10:H340,$D$10:D340,Tabla13[[#This Row],[CATEGORÍA]])</f>
        <v>0.99874775003667227</v>
      </c>
      <c r="J340" s="3" t="str">
        <f>IFERROR(VLOOKUP(Tabla13[[#This Row],[% ACUM]],$D$5:$E$7,2,1),"C")</f>
        <v>C</v>
      </c>
    </row>
    <row r="341" spans="2:10" x14ac:dyDescent="0.2">
      <c r="B341" s="2">
        <v>348362</v>
      </c>
      <c r="C341" s="2" t="s">
        <v>554</v>
      </c>
      <c r="D341" s="2" t="s">
        <v>5</v>
      </c>
      <c r="E341" s="3" t="s">
        <v>6</v>
      </c>
      <c r="F341" s="11">
        <v>3434</v>
      </c>
      <c r="G341" s="11">
        <f>SUMIFS(Tabla13[VENTA ÚLT 12 MESES EN S/.],Tabla13[CATEGORÍA],Tabla13[[#This Row],[CATEGORÍA]])</f>
        <v>11268517</v>
      </c>
      <c r="H341" s="12">
        <f>IFERROR(Tabla13[[#This Row],[VENTA ÚLT 12 MESES EN S/.]]/Tabla13[[#This Row],[VENTA CAT ÚLT 12 MESES]],0)</f>
        <v>3.0474285125540475E-4</v>
      </c>
      <c r="I341" s="12">
        <f>SUMIFS($H$10:H341,$D$10:D341,Tabla13[[#This Row],[CATEGORÍA]])</f>
        <v>0.99905249288792763</v>
      </c>
      <c r="J341" s="3" t="str">
        <f>IFERROR(VLOOKUP(Tabla13[[#This Row],[% ACUM]],$D$5:$E$7,2,1),"C")</f>
        <v>C</v>
      </c>
    </row>
    <row r="342" spans="2:10" x14ac:dyDescent="0.2">
      <c r="B342" s="2">
        <v>362711</v>
      </c>
      <c r="C342" s="2" t="s">
        <v>301</v>
      </c>
      <c r="D342" s="2" t="s">
        <v>5</v>
      </c>
      <c r="E342" s="3" t="s">
        <v>6</v>
      </c>
      <c r="F342" s="11">
        <v>3309</v>
      </c>
      <c r="G342" s="11">
        <f>SUMIFS(Tabla13[VENTA ÚLT 12 MESES EN S/.],Tabla13[CATEGORÍA],Tabla13[[#This Row],[CATEGORÍA]])</f>
        <v>11268517</v>
      </c>
      <c r="H342" s="12">
        <f>IFERROR(Tabla13[[#This Row],[VENTA ÚLT 12 MESES EN S/.]]/Tabla13[[#This Row],[VENTA CAT ÚLT 12 MESES]],0)</f>
        <v>2.9364999848693489E-4</v>
      </c>
      <c r="I342" s="12">
        <f>SUMIFS($H$10:H342,$D$10:D342,Tabla13[[#This Row],[CATEGORÍA]])</f>
        <v>0.99934614288641455</v>
      </c>
      <c r="J342" s="3" t="str">
        <f>IFERROR(VLOOKUP(Tabla13[[#This Row],[% ACUM]],$D$5:$E$7,2,1),"C")</f>
        <v>C</v>
      </c>
    </row>
    <row r="343" spans="2:10" x14ac:dyDescent="0.2">
      <c r="B343" s="2">
        <v>348357</v>
      </c>
      <c r="C343" s="2" t="s">
        <v>446</v>
      </c>
      <c r="D343" s="2" t="s">
        <v>5</v>
      </c>
      <c r="E343" s="3" t="s">
        <v>6</v>
      </c>
      <c r="F343" s="11">
        <v>2767</v>
      </c>
      <c r="G343" s="11">
        <f>SUMIFS(Tabla13[VENTA ÚLT 12 MESES EN S/.],Tabla13[CATEGORÍA],Tabla13[[#This Row],[CATEGORÍA]])</f>
        <v>11268517</v>
      </c>
      <c r="H343" s="12">
        <f>IFERROR(Tabla13[[#This Row],[VENTA ÚLT 12 MESES EN S/.]]/Tabla13[[#This Row],[VENTA CAT ÚLT 12 MESES]],0)</f>
        <v>2.4555138888284947E-4</v>
      </c>
      <c r="I343" s="12">
        <f>SUMIFS($H$10:H343,$D$10:D343,Tabla13[[#This Row],[CATEGORÍA]])</f>
        <v>0.99959169427529737</v>
      </c>
      <c r="J343" s="3" t="str">
        <f>IFERROR(VLOOKUP(Tabla13[[#This Row],[% ACUM]],$D$5:$E$7,2,1),"C")</f>
        <v>C</v>
      </c>
    </row>
    <row r="344" spans="2:10" x14ac:dyDescent="0.2">
      <c r="B344" s="2">
        <v>348277</v>
      </c>
      <c r="C344" s="2" t="s">
        <v>4</v>
      </c>
      <c r="D344" s="2" t="s">
        <v>5</v>
      </c>
      <c r="E344" s="3" t="s">
        <v>6</v>
      </c>
      <c r="F344" s="11">
        <v>1789</v>
      </c>
      <c r="G344" s="11">
        <f>SUMIFS(Tabla13[VENTA ÚLT 12 MESES EN S/.],Tabla13[CATEGORÍA],Tabla13[[#This Row],[CATEGORÍA]])</f>
        <v>11268517</v>
      </c>
      <c r="H344" s="12">
        <f>IFERROR(Tabla13[[#This Row],[VENTA ÚLT 12 MESES EN S/.]]/Tabla13[[#This Row],[VENTA CAT ÚLT 12 MESES]],0)</f>
        <v>1.5876090882234104E-4</v>
      </c>
      <c r="I344" s="12">
        <f>SUMIFS($H$10:H344,$D$10:D344,Tabla13[[#This Row],[CATEGORÍA]])</f>
        <v>0.99975045518411976</v>
      </c>
      <c r="J344" s="3" t="str">
        <f>IFERROR(VLOOKUP(Tabla13[[#This Row],[% ACUM]],$D$5:$E$7,2,1),"C")</f>
        <v>C</v>
      </c>
    </row>
    <row r="345" spans="2:10" x14ac:dyDescent="0.2">
      <c r="B345" s="2">
        <v>348265</v>
      </c>
      <c r="C345" s="2" t="s">
        <v>260</v>
      </c>
      <c r="D345" s="2" t="s">
        <v>5</v>
      </c>
      <c r="E345" s="3" t="s">
        <v>6</v>
      </c>
      <c r="F345" s="11">
        <v>1485</v>
      </c>
      <c r="G345" s="11">
        <f>SUMIFS(Tabla13[VENTA ÚLT 12 MESES EN S/.],Tabla13[CATEGORÍA],Tabla13[[#This Row],[CATEGORÍA]])</f>
        <v>11268517</v>
      </c>
      <c r="H345" s="12">
        <f>IFERROR(Tabla13[[#This Row],[VENTA ÚLT 12 MESES EN S/.]]/Tabla13[[#This Row],[VENTA CAT ÚLT 12 MESES]],0)</f>
        <v>1.3178309088942227E-4</v>
      </c>
      <c r="I345" s="12">
        <f>SUMIFS($H$10:H345,$D$10:D345,Tabla13[[#This Row],[CATEGORÍA]])</f>
        <v>0.99988223827500922</v>
      </c>
      <c r="J345" s="3" t="str">
        <f>IFERROR(VLOOKUP(Tabla13[[#This Row],[% ACUM]],$D$5:$E$7,2,1),"C")</f>
        <v>C</v>
      </c>
    </row>
    <row r="346" spans="2:10" x14ac:dyDescent="0.2">
      <c r="B346" s="2">
        <v>348347</v>
      </c>
      <c r="C346" s="2" t="s">
        <v>572</v>
      </c>
      <c r="D346" s="2" t="s">
        <v>5</v>
      </c>
      <c r="E346" s="3" t="s">
        <v>6</v>
      </c>
      <c r="F346" s="11">
        <v>1327</v>
      </c>
      <c r="G346" s="11">
        <f>SUMIFS(Tabla13[VENTA ÚLT 12 MESES EN S/.],Tabla13[CATEGORÍA],Tabla13[[#This Row],[CATEGORÍA]])</f>
        <v>11268517</v>
      </c>
      <c r="H346" s="12">
        <f>IFERROR(Tabla13[[#This Row],[VENTA ÚLT 12 MESES EN S/.]]/Tabla13[[#This Row],[VENTA CAT ÚLT 12 MESES]],0)</f>
        <v>1.1776172499007633E-4</v>
      </c>
      <c r="I346" s="12">
        <f>SUMIFS($H$10:H346,$D$10:D346,Tabla13[[#This Row],[CATEGORÍA]])</f>
        <v>0.99999999999999933</v>
      </c>
      <c r="J346" s="3" t="str">
        <f>IFERROR(VLOOKUP(Tabla13[[#This Row],[% ACUM]],$D$5:$E$7,2,1),"C")</f>
        <v>C</v>
      </c>
    </row>
    <row r="347" spans="2:10" x14ac:dyDescent="0.2">
      <c r="B347" s="2">
        <v>348327</v>
      </c>
      <c r="C347" s="2" t="s">
        <v>106</v>
      </c>
      <c r="D347" s="2" t="s">
        <v>93</v>
      </c>
      <c r="E347" s="3" t="s">
        <v>6</v>
      </c>
      <c r="F347" s="11">
        <v>89298</v>
      </c>
      <c r="G347" s="11">
        <f>SUMIFS(Tabla13[VENTA ÚLT 12 MESES EN S/.],Tabla13[CATEGORÍA],Tabla13[[#This Row],[CATEGORÍA]])</f>
        <v>2731383</v>
      </c>
      <c r="H347" s="12">
        <f>IFERROR(Tabla13[[#This Row],[VENTA ÚLT 12 MESES EN S/.]]/Tabla13[[#This Row],[VENTA CAT ÚLT 12 MESES]],0)</f>
        <v>3.2693327885543695E-2</v>
      </c>
      <c r="I347" s="12">
        <f>SUMIFS($H$10:H347,$D$10:D347,Tabla13[[#This Row],[CATEGORÍA]])</f>
        <v>3.2693327885543695E-2</v>
      </c>
      <c r="J347" s="3" t="str">
        <f>IFERROR(VLOOKUP(Tabla13[[#This Row],[% ACUM]],$D$5:$E$7,2,1),"C")</f>
        <v>A</v>
      </c>
    </row>
    <row r="348" spans="2:10" x14ac:dyDescent="0.2">
      <c r="B348" s="2">
        <v>348173</v>
      </c>
      <c r="C348" s="2" t="s">
        <v>229</v>
      </c>
      <c r="D348" s="2" t="s">
        <v>93</v>
      </c>
      <c r="E348" s="3" t="s">
        <v>6</v>
      </c>
      <c r="F348" s="11">
        <v>85881</v>
      </c>
      <c r="G348" s="11">
        <f>SUMIFS(Tabla13[VENTA ÚLT 12 MESES EN S/.],Tabla13[CATEGORÍA],Tabla13[[#This Row],[CATEGORÍA]])</f>
        <v>2731383</v>
      </c>
      <c r="H348" s="12">
        <f>IFERROR(Tabla13[[#This Row],[VENTA ÚLT 12 MESES EN S/.]]/Tabla13[[#This Row],[VENTA CAT ÚLT 12 MESES]],0)</f>
        <v>3.1442313289641179E-2</v>
      </c>
      <c r="I348" s="12">
        <f>SUMIFS($H$10:H348,$D$10:D348,Tabla13[[#This Row],[CATEGORÍA]])</f>
        <v>6.4135641175184874E-2</v>
      </c>
      <c r="J348" s="3" t="str">
        <f>IFERROR(VLOOKUP(Tabla13[[#This Row],[% ACUM]],$D$5:$E$7,2,1),"C")</f>
        <v>A</v>
      </c>
    </row>
    <row r="349" spans="2:10" x14ac:dyDescent="0.2">
      <c r="B349" s="2">
        <v>364237</v>
      </c>
      <c r="C349" s="2" t="s">
        <v>505</v>
      </c>
      <c r="D349" s="2" t="s">
        <v>93</v>
      </c>
      <c r="E349" s="3" t="s">
        <v>6</v>
      </c>
      <c r="F349" s="11">
        <v>85355</v>
      </c>
      <c r="G349" s="11">
        <f>SUMIFS(Tabla13[VENTA ÚLT 12 MESES EN S/.],Tabla13[CATEGORÍA],Tabla13[[#This Row],[CATEGORÍA]])</f>
        <v>2731383</v>
      </c>
      <c r="H349" s="12">
        <f>IFERROR(Tabla13[[#This Row],[VENTA ÚLT 12 MESES EN S/.]]/Tabla13[[#This Row],[VENTA CAT ÚLT 12 MESES]],0)</f>
        <v>3.1249736854919285E-2</v>
      </c>
      <c r="I349" s="12">
        <f>SUMIFS($H$10:H349,$D$10:D349,Tabla13[[#This Row],[CATEGORÍA]])</f>
        <v>9.5385378030104162E-2</v>
      </c>
      <c r="J349" s="3" t="str">
        <f>IFERROR(VLOOKUP(Tabla13[[#This Row],[% ACUM]],$D$5:$E$7,2,1),"C")</f>
        <v>A</v>
      </c>
    </row>
    <row r="350" spans="2:10" x14ac:dyDescent="0.2">
      <c r="B350" s="2">
        <v>348216</v>
      </c>
      <c r="C350" s="2" t="s">
        <v>351</v>
      </c>
      <c r="D350" s="2" t="s">
        <v>93</v>
      </c>
      <c r="E350" s="3" t="s">
        <v>6</v>
      </c>
      <c r="F350" s="11">
        <v>85013</v>
      </c>
      <c r="G350" s="11">
        <f>SUMIFS(Tabla13[VENTA ÚLT 12 MESES EN S/.],Tabla13[CATEGORÍA],Tabla13[[#This Row],[CATEGORÍA]])</f>
        <v>2731383</v>
      </c>
      <c r="H350" s="12">
        <f>IFERROR(Tabla13[[#This Row],[VENTA ÚLT 12 MESES EN S/.]]/Tabla13[[#This Row],[VENTA CAT ÚLT 12 MESES]],0)</f>
        <v>3.1124525560860559E-2</v>
      </c>
      <c r="I350" s="12">
        <f>SUMIFS($H$10:H350,$D$10:D350,Tabla13[[#This Row],[CATEGORÍA]])</f>
        <v>0.12650990359096473</v>
      </c>
      <c r="J350" s="3" t="str">
        <f>IFERROR(VLOOKUP(Tabla13[[#This Row],[% ACUM]],$D$5:$E$7,2,1),"C")</f>
        <v>A</v>
      </c>
    </row>
    <row r="351" spans="2:10" x14ac:dyDescent="0.2">
      <c r="B351" s="2">
        <v>348204</v>
      </c>
      <c r="C351" s="2" t="s">
        <v>503</v>
      </c>
      <c r="D351" s="2" t="s">
        <v>93</v>
      </c>
      <c r="E351" s="3" t="s">
        <v>6</v>
      </c>
      <c r="F351" s="11">
        <v>84506</v>
      </c>
      <c r="G351" s="11">
        <f>SUMIFS(Tabla13[VENTA ÚLT 12 MESES EN S/.],Tabla13[CATEGORÍA],Tabla13[[#This Row],[CATEGORÍA]])</f>
        <v>2731383</v>
      </c>
      <c r="H351" s="12">
        <f>IFERROR(Tabla13[[#This Row],[VENTA ÚLT 12 MESES EN S/.]]/Tabla13[[#This Row],[VENTA CAT ÚLT 12 MESES]],0)</f>
        <v>3.0938905309141927E-2</v>
      </c>
      <c r="I351" s="12">
        <f>SUMIFS($H$10:H351,$D$10:D351,Tabla13[[#This Row],[CATEGORÍA]])</f>
        <v>0.15744880890010665</v>
      </c>
      <c r="J351" s="3" t="str">
        <f>IFERROR(VLOOKUP(Tabla13[[#This Row],[% ACUM]],$D$5:$E$7,2,1),"C")</f>
        <v>A</v>
      </c>
    </row>
    <row r="352" spans="2:10" x14ac:dyDescent="0.2">
      <c r="B352" s="2">
        <v>348131</v>
      </c>
      <c r="C352" s="2" t="s">
        <v>326</v>
      </c>
      <c r="D352" s="2" t="s">
        <v>93</v>
      </c>
      <c r="E352" s="3" t="s">
        <v>6</v>
      </c>
      <c r="F352" s="11">
        <v>84031</v>
      </c>
      <c r="G352" s="11">
        <f>SUMIFS(Tabla13[VENTA ÚLT 12 MESES EN S/.],Tabla13[CATEGORÍA],Tabla13[[#This Row],[CATEGORÍA]])</f>
        <v>2731383</v>
      </c>
      <c r="H352" s="12">
        <f>IFERROR(Tabla13[[#This Row],[VENTA ÚLT 12 MESES EN S/.]]/Tabla13[[#This Row],[VENTA CAT ÚLT 12 MESES]],0)</f>
        <v>3.0765000734060365E-2</v>
      </c>
      <c r="I352" s="12">
        <f>SUMIFS($H$10:H352,$D$10:D352,Tabla13[[#This Row],[CATEGORÍA]])</f>
        <v>0.18821380963416701</v>
      </c>
      <c r="J352" s="3" t="str">
        <f>IFERROR(VLOOKUP(Tabla13[[#This Row],[% ACUM]],$D$5:$E$7,2,1),"C")</f>
        <v>A</v>
      </c>
    </row>
    <row r="353" spans="2:10" x14ac:dyDescent="0.2">
      <c r="B353" s="2">
        <v>366687</v>
      </c>
      <c r="C353" s="2" t="s">
        <v>762</v>
      </c>
      <c r="D353" s="2" t="s">
        <v>93</v>
      </c>
      <c r="E353" s="3" t="s">
        <v>6</v>
      </c>
      <c r="F353" s="11">
        <v>83928</v>
      </c>
      <c r="G353" s="11">
        <f>SUMIFS(Tabla13[VENTA ÚLT 12 MESES EN S/.],Tabla13[CATEGORÍA],Tabla13[[#This Row],[CATEGORÍA]])</f>
        <v>2731383</v>
      </c>
      <c r="H353" s="12">
        <f>IFERROR(Tabla13[[#This Row],[VENTA ÚLT 12 MESES EN S/.]]/Tabla13[[#This Row],[VENTA CAT ÚLT 12 MESES]],0)</f>
        <v>3.0727290899884782E-2</v>
      </c>
      <c r="I353" s="12">
        <f>SUMIFS($H$10:H353,$D$10:D353,Tabla13[[#This Row],[CATEGORÍA]])</f>
        <v>0.2189411005340518</v>
      </c>
      <c r="J353" s="3" t="str">
        <f>IFERROR(VLOOKUP(Tabla13[[#This Row],[% ACUM]],$D$5:$E$7,2,1),"C")</f>
        <v>A</v>
      </c>
    </row>
    <row r="354" spans="2:10" x14ac:dyDescent="0.2">
      <c r="B354" s="2">
        <v>364238</v>
      </c>
      <c r="C354" s="2" t="s">
        <v>504</v>
      </c>
      <c r="D354" s="2" t="s">
        <v>93</v>
      </c>
      <c r="E354" s="3" t="s">
        <v>6</v>
      </c>
      <c r="F354" s="11">
        <v>83460</v>
      </c>
      <c r="G354" s="11">
        <f>SUMIFS(Tabla13[VENTA ÚLT 12 MESES EN S/.],Tabla13[CATEGORÍA],Tabla13[[#This Row],[CATEGORÍA]])</f>
        <v>2731383</v>
      </c>
      <c r="H354" s="12">
        <f>IFERROR(Tabla13[[#This Row],[VENTA ÚLT 12 MESES EN S/.]]/Tabla13[[#This Row],[VENTA CAT ÚLT 12 MESES]],0)</f>
        <v>3.0555949129067582E-2</v>
      </c>
      <c r="I354" s="12">
        <f>SUMIFS($H$10:H354,$D$10:D354,Tabla13[[#This Row],[CATEGORÍA]])</f>
        <v>0.24949704966311939</v>
      </c>
      <c r="J354" s="3" t="str">
        <f>IFERROR(VLOOKUP(Tabla13[[#This Row],[% ACUM]],$D$5:$E$7,2,1),"C")</f>
        <v>A</v>
      </c>
    </row>
    <row r="355" spans="2:10" x14ac:dyDescent="0.2">
      <c r="B355" s="2">
        <v>366690</v>
      </c>
      <c r="C355" s="2" t="s">
        <v>791</v>
      </c>
      <c r="D355" s="2" t="s">
        <v>93</v>
      </c>
      <c r="E355" s="3" t="s">
        <v>6</v>
      </c>
      <c r="F355" s="11">
        <v>83404</v>
      </c>
      <c r="G355" s="11">
        <f>SUMIFS(Tabla13[VENTA ÚLT 12 MESES EN S/.],Tabla13[CATEGORÍA],Tabla13[[#This Row],[CATEGORÍA]])</f>
        <v>2731383</v>
      </c>
      <c r="H355" s="12">
        <f>IFERROR(Tabla13[[#This Row],[VENTA ÚLT 12 MESES EN S/.]]/Tabla13[[#This Row],[VENTA CAT ÚLT 12 MESES]],0)</f>
        <v>3.0535446694952704E-2</v>
      </c>
      <c r="I355" s="12">
        <f>SUMIFS($H$10:H355,$D$10:D355,Tabla13[[#This Row],[CATEGORÍA]])</f>
        <v>0.28003249635807209</v>
      </c>
      <c r="J355" s="3" t="str">
        <f>IFERROR(VLOOKUP(Tabla13[[#This Row],[% ACUM]],$D$5:$E$7,2,1),"C")</f>
        <v>A</v>
      </c>
    </row>
    <row r="356" spans="2:10" x14ac:dyDescent="0.2">
      <c r="B356" s="2">
        <v>348199</v>
      </c>
      <c r="C356" s="2" t="s">
        <v>441</v>
      </c>
      <c r="D356" s="2" t="s">
        <v>93</v>
      </c>
      <c r="E356" s="3" t="s">
        <v>6</v>
      </c>
      <c r="F356" s="11">
        <v>82002</v>
      </c>
      <c r="G356" s="11">
        <f>SUMIFS(Tabla13[VENTA ÚLT 12 MESES EN S/.],Tabla13[CATEGORÍA],Tabla13[[#This Row],[CATEGORÍA]])</f>
        <v>2731383</v>
      </c>
      <c r="H356" s="12">
        <f>IFERROR(Tabla13[[#This Row],[VENTA ÚLT 12 MESES EN S/.]]/Tabla13[[#This Row],[VENTA CAT ÚLT 12 MESES]],0)</f>
        <v>3.0022153612290915E-2</v>
      </c>
      <c r="I356" s="12">
        <f>SUMIFS($H$10:H356,$D$10:D356,Tabla13[[#This Row],[CATEGORÍA]])</f>
        <v>0.31005464997036303</v>
      </c>
      <c r="J356" s="3" t="str">
        <f>IFERROR(VLOOKUP(Tabla13[[#This Row],[% ACUM]],$D$5:$E$7,2,1),"C")</f>
        <v>A</v>
      </c>
    </row>
    <row r="357" spans="2:10" x14ac:dyDescent="0.2">
      <c r="B357" s="2">
        <v>348230</v>
      </c>
      <c r="C357" s="2" t="s">
        <v>316</v>
      </c>
      <c r="D357" s="2" t="s">
        <v>93</v>
      </c>
      <c r="E357" s="3" t="s">
        <v>6</v>
      </c>
      <c r="F357" s="11">
        <v>80797</v>
      </c>
      <c r="G357" s="11">
        <f>SUMIFS(Tabla13[VENTA ÚLT 12 MESES EN S/.],Tabla13[CATEGORÍA],Tabla13[[#This Row],[CATEGORÍA]])</f>
        <v>2731383</v>
      </c>
      <c r="H357" s="12">
        <f>IFERROR(Tabla13[[#This Row],[VENTA ÚLT 12 MESES EN S/.]]/Tabla13[[#This Row],[VENTA CAT ÚLT 12 MESES]],0)</f>
        <v>2.9580985163926113E-2</v>
      </c>
      <c r="I357" s="12">
        <f>SUMIFS($H$10:H357,$D$10:D357,Tabla13[[#This Row],[CATEGORÍA]])</f>
        <v>0.33963563513428913</v>
      </c>
      <c r="J357" s="3" t="str">
        <f>IFERROR(VLOOKUP(Tabla13[[#This Row],[% ACUM]],$D$5:$E$7,2,1),"C")</f>
        <v>A</v>
      </c>
    </row>
    <row r="358" spans="2:10" x14ac:dyDescent="0.2">
      <c r="B358" s="2">
        <v>348196</v>
      </c>
      <c r="C358" s="2" t="s">
        <v>102</v>
      </c>
      <c r="D358" s="2" t="s">
        <v>93</v>
      </c>
      <c r="E358" s="3" t="s">
        <v>6</v>
      </c>
      <c r="F358" s="11">
        <v>79472</v>
      </c>
      <c r="G358" s="11">
        <f>SUMIFS(Tabla13[VENTA ÚLT 12 MESES EN S/.],Tabla13[CATEGORÍA],Tabla13[[#This Row],[CATEGORÍA]])</f>
        <v>2731383</v>
      </c>
      <c r="H358" s="12">
        <f>IFERROR(Tabla13[[#This Row],[VENTA ÚLT 12 MESES EN S/.]]/Tabla13[[#This Row],[VENTA CAT ÚLT 12 MESES]],0)</f>
        <v>2.9095882928172286E-2</v>
      </c>
      <c r="I358" s="12">
        <f>SUMIFS($H$10:H358,$D$10:D358,Tabla13[[#This Row],[CATEGORÍA]])</f>
        <v>0.36873151806246141</v>
      </c>
      <c r="J358" s="3" t="str">
        <f>IFERROR(VLOOKUP(Tabla13[[#This Row],[% ACUM]],$D$5:$E$7,2,1),"C")</f>
        <v>A</v>
      </c>
    </row>
    <row r="359" spans="2:10" x14ac:dyDescent="0.2">
      <c r="B359" s="2">
        <v>348174</v>
      </c>
      <c r="C359" s="2" t="s">
        <v>417</v>
      </c>
      <c r="D359" s="2" t="s">
        <v>93</v>
      </c>
      <c r="E359" s="3" t="s">
        <v>6</v>
      </c>
      <c r="F359" s="11">
        <v>78901</v>
      </c>
      <c r="G359" s="11">
        <f>SUMIFS(Tabla13[VENTA ÚLT 12 MESES EN S/.],Tabla13[CATEGORÍA],Tabla13[[#This Row],[CATEGORÍA]])</f>
        <v>2731383</v>
      </c>
      <c r="H359" s="12">
        <f>IFERROR(Tabla13[[#This Row],[VENTA ÚLT 12 MESES EN S/.]]/Tabla13[[#This Row],[VENTA CAT ÚLT 12 MESES]],0)</f>
        <v>2.8886831323179502E-2</v>
      </c>
      <c r="I359" s="12">
        <f>SUMIFS($H$10:H359,$D$10:D359,Tabla13[[#This Row],[CATEGORÍA]])</f>
        <v>0.39761834938564089</v>
      </c>
      <c r="J359" s="3" t="str">
        <f>IFERROR(VLOOKUP(Tabla13[[#This Row],[% ACUM]],$D$5:$E$7,2,1),"C")</f>
        <v>A</v>
      </c>
    </row>
    <row r="360" spans="2:10" x14ac:dyDescent="0.2">
      <c r="B360" s="2">
        <v>348324</v>
      </c>
      <c r="C360" s="2" t="s">
        <v>485</v>
      </c>
      <c r="D360" s="2" t="s">
        <v>93</v>
      </c>
      <c r="E360" s="3" t="s">
        <v>6</v>
      </c>
      <c r="F360" s="11">
        <v>75990</v>
      </c>
      <c r="G360" s="11">
        <f>SUMIFS(Tabla13[VENTA ÚLT 12 MESES EN S/.],Tabla13[CATEGORÍA],Tabla13[[#This Row],[CATEGORÍA]])</f>
        <v>2731383</v>
      </c>
      <c r="H360" s="12">
        <f>IFERROR(Tabla13[[#This Row],[VENTA ÚLT 12 MESES EN S/.]]/Tabla13[[#This Row],[VENTA CAT ÚLT 12 MESES]],0)</f>
        <v>2.7821070864100714E-2</v>
      </c>
      <c r="I360" s="12">
        <f>SUMIFS($H$10:H360,$D$10:D360,Tabla13[[#This Row],[CATEGORÍA]])</f>
        <v>0.42543942024974163</v>
      </c>
      <c r="J360" s="3" t="str">
        <f>IFERROR(VLOOKUP(Tabla13[[#This Row],[% ACUM]],$D$5:$E$7,2,1),"C")</f>
        <v>A</v>
      </c>
    </row>
    <row r="361" spans="2:10" x14ac:dyDescent="0.2">
      <c r="B361" s="2">
        <v>348447</v>
      </c>
      <c r="C361" s="2" t="s">
        <v>95</v>
      </c>
      <c r="D361" s="2" t="s">
        <v>93</v>
      </c>
      <c r="E361" s="3" t="s">
        <v>6</v>
      </c>
      <c r="F361" s="11">
        <v>75892</v>
      </c>
      <c r="G361" s="11">
        <f>SUMIFS(Tabla13[VENTA ÚLT 12 MESES EN S/.],Tabla13[CATEGORÍA],Tabla13[[#This Row],[CATEGORÍA]])</f>
        <v>2731383</v>
      </c>
      <c r="H361" s="12">
        <f>IFERROR(Tabla13[[#This Row],[VENTA ÚLT 12 MESES EN S/.]]/Tabla13[[#This Row],[VENTA CAT ÚLT 12 MESES]],0)</f>
        <v>2.7785191604399677E-2</v>
      </c>
      <c r="I361" s="12">
        <f>SUMIFS($H$10:H361,$D$10:D361,Tabla13[[#This Row],[CATEGORÍA]])</f>
        <v>0.45322461185414131</v>
      </c>
      <c r="J361" s="3" t="str">
        <f>IFERROR(VLOOKUP(Tabla13[[#This Row],[% ACUM]],$D$5:$E$7,2,1),"C")</f>
        <v>A</v>
      </c>
    </row>
    <row r="362" spans="2:10" x14ac:dyDescent="0.2">
      <c r="B362" s="2">
        <v>348208</v>
      </c>
      <c r="C362" s="2" t="s">
        <v>324</v>
      </c>
      <c r="D362" s="2" t="s">
        <v>93</v>
      </c>
      <c r="E362" s="3" t="s">
        <v>6</v>
      </c>
      <c r="F362" s="11">
        <v>75758</v>
      </c>
      <c r="G362" s="11">
        <f>SUMIFS(Tabla13[VENTA ÚLT 12 MESES EN S/.],Tabla13[CATEGORÍA],Tabla13[[#This Row],[CATEGORÍA]])</f>
        <v>2731383</v>
      </c>
      <c r="H362" s="12">
        <f>IFERROR(Tabla13[[#This Row],[VENTA ÚLT 12 MESES EN S/.]]/Tabla13[[#This Row],[VENTA CAT ÚLT 12 MESES]],0)</f>
        <v>2.773613220848193E-2</v>
      </c>
      <c r="I362" s="12">
        <f>SUMIFS($H$10:H362,$D$10:D362,Tabla13[[#This Row],[CATEGORÍA]])</f>
        <v>0.48096074406262324</v>
      </c>
      <c r="J362" s="3" t="str">
        <f>IFERROR(VLOOKUP(Tabla13[[#This Row],[% ACUM]],$D$5:$E$7,2,1),"C")</f>
        <v>A</v>
      </c>
    </row>
    <row r="363" spans="2:10" x14ac:dyDescent="0.2">
      <c r="B363" s="2">
        <v>348194</v>
      </c>
      <c r="C363" s="2" t="s">
        <v>398</v>
      </c>
      <c r="D363" s="2" t="s">
        <v>93</v>
      </c>
      <c r="E363" s="3" t="s">
        <v>6</v>
      </c>
      <c r="F363" s="11">
        <v>74978</v>
      </c>
      <c r="G363" s="11">
        <f>SUMIFS(Tabla13[VENTA ÚLT 12 MESES EN S/.],Tabla13[CATEGORÍA],Tabla13[[#This Row],[CATEGORÍA]])</f>
        <v>2731383</v>
      </c>
      <c r="H363" s="12">
        <f>IFERROR(Tabla13[[#This Row],[VENTA ÚLT 12 MESES EN S/.]]/Tabla13[[#This Row],[VENTA CAT ÚLT 12 MESES]],0)</f>
        <v>2.745056259045326E-2</v>
      </c>
      <c r="I363" s="12">
        <f>SUMIFS($H$10:H363,$D$10:D363,Tabla13[[#This Row],[CATEGORÍA]])</f>
        <v>0.50841130665307654</v>
      </c>
      <c r="J363" s="3" t="str">
        <f>IFERROR(VLOOKUP(Tabla13[[#This Row],[% ACUM]],$D$5:$E$7,2,1),"C")</f>
        <v>B</v>
      </c>
    </row>
    <row r="364" spans="2:10" x14ac:dyDescent="0.2">
      <c r="B364" s="2">
        <v>348315</v>
      </c>
      <c r="C364" s="2" t="s">
        <v>531</v>
      </c>
      <c r="D364" s="2" t="s">
        <v>93</v>
      </c>
      <c r="E364" s="3" t="s">
        <v>6</v>
      </c>
      <c r="F364" s="11">
        <v>74127</v>
      </c>
      <c r="G364" s="11">
        <f>SUMIFS(Tabla13[VENTA ÚLT 12 MESES EN S/.],Tabla13[CATEGORÍA],Tabla13[[#This Row],[CATEGORÍA]])</f>
        <v>2731383</v>
      </c>
      <c r="H364" s="12">
        <f>IFERROR(Tabla13[[#This Row],[VENTA ÚLT 12 MESES EN S/.]]/Tabla13[[#This Row],[VENTA CAT ÚLT 12 MESES]],0)</f>
        <v>2.7138998814886087E-2</v>
      </c>
      <c r="I364" s="12">
        <f>SUMIFS($H$10:H364,$D$10:D364,Tabla13[[#This Row],[CATEGORÍA]])</f>
        <v>0.53555030546796267</v>
      </c>
      <c r="J364" s="3" t="str">
        <f>IFERROR(VLOOKUP(Tabla13[[#This Row],[% ACUM]],$D$5:$E$7,2,1),"C")</f>
        <v>B</v>
      </c>
    </row>
    <row r="365" spans="2:10" x14ac:dyDescent="0.2">
      <c r="B365" s="2">
        <v>348223</v>
      </c>
      <c r="C365" s="2" t="s">
        <v>92</v>
      </c>
      <c r="D365" s="2" t="s">
        <v>93</v>
      </c>
      <c r="E365" s="3" t="s">
        <v>6</v>
      </c>
      <c r="F365" s="11">
        <v>72794</v>
      </c>
      <c r="G365" s="11">
        <f>SUMIFS(Tabla13[VENTA ÚLT 12 MESES EN S/.],Tabla13[CATEGORÍA],Tabla13[[#This Row],[CATEGORÍA]])</f>
        <v>2731383</v>
      </c>
      <c r="H365" s="12">
        <f>IFERROR(Tabla13[[#This Row],[VENTA ÚLT 12 MESES EN S/.]]/Tabla13[[#This Row],[VENTA CAT ÚLT 12 MESES]],0)</f>
        <v>2.6650967659972987E-2</v>
      </c>
      <c r="I365" s="12">
        <f>SUMIFS($H$10:H365,$D$10:D365,Tabla13[[#This Row],[CATEGORÍA]])</f>
        <v>0.56220127312793566</v>
      </c>
      <c r="J365" s="3" t="str">
        <f>IFERROR(VLOOKUP(Tabla13[[#This Row],[% ACUM]],$D$5:$E$7,2,1),"C")</f>
        <v>B</v>
      </c>
    </row>
    <row r="366" spans="2:10" x14ac:dyDescent="0.2">
      <c r="B366" s="2">
        <v>348329</v>
      </c>
      <c r="C366" s="2" t="s">
        <v>242</v>
      </c>
      <c r="D366" s="2" t="s">
        <v>93</v>
      </c>
      <c r="E366" s="3" t="s">
        <v>6</v>
      </c>
      <c r="F366" s="11">
        <v>71379</v>
      </c>
      <c r="G366" s="11">
        <f>SUMIFS(Tabla13[VENTA ÚLT 12 MESES EN S/.],Tabla13[CATEGORÍA],Tabla13[[#This Row],[CATEGORÍA]])</f>
        <v>2731383</v>
      </c>
      <c r="H366" s="12">
        <f>IFERROR(Tabla13[[#This Row],[VENTA ÚLT 12 MESES EN S/.]]/Tabla13[[#This Row],[VENTA CAT ÚLT 12 MESES]],0)</f>
        <v>2.6132915083677391E-2</v>
      </c>
      <c r="I366" s="12">
        <f>SUMIFS($H$10:H366,$D$10:D366,Tabla13[[#This Row],[CATEGORÍA]])</f>
        <v>0.5883341882116131</v>
      </c>
      <c r="J366" s="3" t="str">
        <f>IFERROR(VLOOKUP(Tabla13[[#This Row],[% ACUM]],$D$5:$E$7,2,1),"C")</f>
        <v>B</v>
      </c>
    </row>
    <row r="367" spans="2:10" x14ac:dyDescent="0.2">
      <c r="B367" s="2">
        <v>348202</v>
      </c>
      <c r="C367" s="2" t="s">
        <v>543</v>
      </c>
      <c r="D367" s="2" t="s">
        <v>93</v>
      </c>
      <c r="E367" s="3" t="s">
        <v>6</v>
      </c>
      <c r="F367" s="11">
        <v>70855</v>
      </c>
      <c r="G367" s="11">
        <f>SUMIFS(Tabla13[VENTA ÚLT 12 MESES EN S/.],Tabla13[CATEGORÍA],Tabla13[[#This Row],[CATEGORÍA]])</f>
        <v>2731383</v>
      </c>
      <c r="H367" s="12">
        <f>IFERROR(Tabla13[[#This Row],[VENTA ÚLT 12 MESES EN S/.]]/Tabla13[[#This Row],[VENTA CAT ÚLT 12 MESES]],0)</f>
        <v>2.5941070878745309E-2</v>
      </c>
      <c r="I367" s="12">
        <f>SUMIFS($H$10:H367,$D$10:D367,Tabla13[[#This Row],[CATEGORÍA]])</f>
        <v>0.61427525909035841</v>
      </c>
      <c r="J367" s="3" t="str">
        <f>IFERROR(VLOOKUP(Tabla13[[#This Row],[% ACUM]],$D$5:$E$7,2,1),"C")</f>
        <v>B</v>
      </c>
    </row>
    <row r="368" spans="2:10" x14ac:dyDescent="0.2">
      <c r="B368" s="2">
        <v>348213</v>
      </c>
      <c r="C368" s="2" t="s">
        <v>124</v>
      </c>
      <c r="D368" s="2" t="s">
        <v>93</v>
      </c>
      <c r="E368" s="3" t="s">
        <v>6</v>
      </c>
      <c r="F368" s="11">
        <v>68815</v>
      </c>
      <c r="G368" s="11">
        <f>SUMIFS(Tabla13[VENTA ÚLT 12 MESES EN S/.],Tabla13[CATEGORÍA],Tabla13[[#This Row],[CATEGORÍA]])</f>
        <v>2731383</v>
      </c>
      <c r="H368" s="12">
        <f>IFERROR(Tabla13[[#This Row],[VENTA ÚLT 12 MESES EN S/.]]/Tabla13[[#This Row],[VENTA CAT ÚLT 12 MESES]],0)</f>
        <v>2.5194196493131867E-2</v>
      </c>
      <c r="I368" s="12">
        <f>SUMIFS($H$10:H368,$D$10:D368,Tabla13[[#This Row],[CATEGORÍA]])</f>
        <v>0.63946945558349022</v>
      </c>
      <c r="J368" s="3" t="str">
        <f>IFERROR(VLOOKUP(Tabla13[[#This Row],[% ACUM]],$D$5:$E$7,2,1),"C")</f>
        <v>B</v>
      </c>
    </row>
    <row r="369" spans="2:10" x14ac:dyDescent="0.2">
      <c r="B369" s="2">
        <v>348197</v>
      </c>
      <c r="C369" s="2" t="s">
        <v>688</v>
      </c>
      <c r="D369" s="2" t="s">
        <v>93</v>
      </c>
      <c r="E369" s="3" t="s">
        <v>6</v>
      </c>
      <c r="F369" s="11">
        <v>66814</v>
      </c>
      <c r="G369" s="11">
        <f>SUMIFS(Tabla13[VENTA ÚLT 12 MESES EN S/.],Tabla13[CATEGORÍA],Tabla13[[#This Row],[CATEGORÍA]])</f>
        <v>2731383</v>
      </c>
      <c r="H369" s="12">
        <f>IFERROR(Tabla13[[#This Row],[VENTA ÚLT 12 MESES EN S/.]]/Tabla13[[#This Row],[VENTA CAT ÚLT 12 MESES]],0)</f>
        <v>2.4461600588419858E-2</v>
      </c>
      <c r="I369" s="12">
        <f>SUMIFS($H$10:H369,$D$10:D369,Tabla13[[#This Row],[CATEGORÍA]])</f>
        <v>0.66393105617191006</v>
      </c>
      <c r="J369" s="3" t="str">
        <f>IFERROR(VLOOKUP(Tabla13[[#This Row],[% ACUM]],$D$5:$E$7,2,1),"C")</f>
        <v>B</v>
      </c>
    </row>
    <row r="370" spans="2:10" x14ac:dyDescent="0.2">
      <c r="B370" s="2">
        <v>348221</v>
      </c>
      <c r="C370" s="2" t="s">
        <v>92</v>
      </c>
      <c r="D370" s="2" t="s">
        <v>93</v>
      </c>
      <c r="E370" s="3" t="s">
        <v>6</v>
      </c>
      <c r="F370" s="11">
        <v>66790</v>
      </c>
      <c r="G370" s="11">
        <f>SUMIFS(Tabla13[VENTA ÚLT 12 MESES EN S/.],Tabla13[CATEGORÍA],Tabla13[[#This Row],[CATEGORÍA]])</f>
        <v>2731383</v>
      </c>
      <c r="H370" s="12">
        <f>IFERROR(Tabla13[[#This Row],[VENTA ÚLT 12 MESES EN S/.]]/Tabla13[[#This Row],[VENTA CAT ÚLT 12 MESES]],0)</f>
        <v>2.4452813830942055E-2</v>
      </c>
      <c r="I370" s="12">
        <f>SUMIFS($H$10:H370,$D$10:D370,Tabla13[[#This Row],[CATEGORÍA]])</f>
        <v>0.68838387000285217</v>
      </c>
      <c r="J370" s="3" t="str">
        <f>IFERROR(VLOOKUP(Tabla13[[#This Row],[% ACUM]],$D$5:$E$7,2,1),"C")</f>
        <v>B</v>
      </c>
    </row>
    <row r="371" spans="2:10" x14ac:dyDescent="0.2">
      <c r="B371" s="2">
        <v>348182</v>
      </c>
      <c r="C371" s="2" t="s">
        <v>183</v>
      </c>
      <c r="D371" s="2" t="s">
        <v>93</v>
      </c>
      <c r="E371" s="3" t="s">
        <v>6</v>
      </c>
      <c r="F371" s="11">
        <v>66136</v>
      </c>
      <c r="G371" s="11">
        <f>SUMIFS(Tabla13[VENTA ÚLT 12 MESES EN S/.],Tabla13[CATEGORÍA],Tabla13[[#This Row],[CATEGORÍA]])</f>
        <v>2731383</v>
      </c>
      <c r="H371" s="12">
        <f>IFERROR(Tabla13[[#This Row],[VENTA ÚLT 12 MESES EN S/.]]/Tabla13[[#This Row],[VENTA CAT ÚLT 12 MESES]],0)</f>
        <v>2.4213374689671861E-2</v>
      </c>
      <c r="I371" s="12">
        <f>SUMIFS($H$10:H371,$D$10:D371,Tabla13[[#This Row],[CATEGORÍA]])</f>
        <v>0.71259724469252406</v>
      </c>
      <c r="J371" s="3" t="str">
        <f>IFERROR(VLOOKUP(Tabla13[[#This Row],[% ACUM]],$D$5:$E$7,2,1),"C")</f>
        <v>B</v>
      </c>
    </row>
    <row r="372" spans="2:10" x14ac:dyDescent="0.2">
      <c r="B372" s="2">
        <v>348307</v>
      </c>
      <c r="C372" s="2" t="s">
        <v>106</v>
      </c>
      <c r="D372" s="2" t="s">
        <v>93</v>
      </c>
      <c r="E372" s="3" t="s">
        <v>6</v>
      </c>
      <c r="F372" s="11">
        <v>60311</v>
      </c>
      <c r="G372" s="11">
        <f>SUMIFS(Tabla13[VENTA ÚLT 12 MESES EN S/.],Tabla13[CATEGORÍA],Tabla13[[#This Row],[CATEGORÍA]])</f>
        <v>2731383</v>
      </c>
      <c r="H372" s="12">
        <f>IFERROR(Tabla13[[#This Row],[VENTA ÚLT 12 MESES EN S/.]]/Tabla13[[#This Row],[VENTA CAT ÚLT 12 MESES]],0)</f>
        <v>2.2080755426829558E-2</v>
      </c>
      <c r="I372" s="12">
        <f>SUMIFS($H$10:H372,$D$10:D372,Tabla13[[#This Row],[CATEGORÍA]])</f>
        <v>0.73467800011935358</v>
      </c>
      <c r="J372" s="3" t="str">
        <f>IFERROR(VLOOKUP(Tabla13[[#This Row],[% ACUM]],$D$5:$E$7,2,1),"C")</f>
        <v>B</v>
      </c>
    </row>
    <row r="373" spans="2:10" x14ac:dyDescent="0.2">
      <c r="B373" s="2">
        <v>348448</v>
      </c>
      <c r="C373" s="2" t="s">
        <v>95</v>
      </c>
      <c r="D373" s="2" t="s">
        <v>93</v>
      </c>
      <c r="E373" s="3" t="s">
        <v>6</v>
      </c>
      <c r="F373" s="11">
        <v>60144</v>
      </c>
      <c r="G373" s="11">
        <f>SUMIFS(Tabla13[VENTA ÚLT 12 MESES EN S/.],Tabla13[CATEGORÍA],Tabla13[[#This Row],[CATEGORÍA]])</f>
        <v>2731383</v>
      </c>
      <c r="H373" s="12">
        <f>IFERROR(Tabla13[[#This Row],[VENTA ÚLT 12 MESES EN S/.]]/Tabla13[[#This Row],[VENTA CAT ÚLT 12 MESES]],0)</f>
        <v>2.2019614239379832E-2</v>
      </c>
      <c r="I373" s="12">
        <f>SUMIFS($H$10:H373,$D$10:D373,Tabla13[[#This Row],[CATEGORÍA]])</f>
        <v>0.75669761435873339</v>
      </c>
      <c r="J373" s="3" t="str">
        <f>IFERROR(VLOOKUP(Tabla13[[#This Row],[% ACUM]],$D$5:$E$7,2,1),"C")</f>
        <v>B</v>
      </c>
    </row>
    <row r="374" spans="2:10" x14ac:dyDescent="0.2">
      <c r="B374" s="2">
        <v>353721</v>
      </c>
      <c r="C374" s="2" t="s">
        <v>442</v>
      </c>
      <c r="D374" s="2" t="s">
        <v>93</v>
      </c>
      <c r="E374" s="3" t="s">
        <v>6</v>
      </c>
      <c r="F374" s="11">
        <v>60099</v>
      </c>
      <c r="G374" s="11">
        <f>SUMIFS(Tabla13[VENTA ÚLT 12 MESES EN S/.],Tabla13[CATEGORÍA],Tabla13[[#This Row],[CATEGORÍA]])</f>
        <v>2731383</v>
      </c>
      <c r="H374" s="12">
        <f>IFERROR(Tabla13[[#This Row],[VENTA ÚLT 12 MESES EN S/.]]/Tabla13[[#This Row],[VENTA CAT ÚLT 12 MESES]],0)</f>
        <v>2.2003139069108946E-2</v>
      </c>
      <c r="I374" s="12">
        <f>SUMIFS($H$10:H374,$D$10:D374,Tabla13[[#This Row],[CATEGORÍA]])</f>
        <v>0.77870075342784228</v>
      </c>
      <c r="J374" s="3" t="str">
        <f>IFERROR(VLOOKUP(Tabla13[[#This Row],[% ACUM]],$D$5:$E$7,2,1),"C")</f>
        <v>B</v>
      </c>
    </row>
    <row r="375" spans="2:10" x14ac:dyDescent="0.2">
      <c r="B375" s="2">
        <v>348212</v>
      </c>
      <c r="C375" s="2" t="s">
        <v>282</v>
      </c>
      <c r="D375" s="2" t="s">
        <v>93</v>
      </c>
      <c r="E375" s="3" t="s">
        <v>6</v>
      </c>
      <c r="F375" s="11">
        <v>60010</v>
      </c>
      <c r="G375" s="11">
        <f>SUMIFS(Tabla13[VENTA ÚLT 12 MESES EN S/.],Tabla13[CATEGORÍA],Tabla13[[#This Row],[CATEGORÍA]])</f>
        <v>2731383</v>
      </c>
      <c r="H375" s="12">
        <f>IFERROR(Tabla13[[#This Row],[VENTA ÚLT 12 MESES EN S/.]]/Tabla13[[#This Row],[VENTA CAT ÚLT 12 MESES]],0)</f>
        <v>2.1970554843462085E-2</v>
      </c>
      <c r="I375" s="12">
        <f>SUMIFS($H$10:H375,$D$10:D375,Tabla13[[#This Row],[CATEGORÍA]])</f>
        <v>0.80067130827130439</v>
      </c>
      <c r="J375" s="3" t="str">
        <f>IFERROR(VLOOKUP(Tabla13[[#This Row],[% ACUM]],$D$5:$E$7,2,1),"C")</f>
        <v>C</v>
      </c>
    </row>
    <row r="376" spans="2:10" x14ac:dyDescent="0.2">
      <c r="B376" s="2">
        <v>364239</v>
      </c>
      <c r="C376" s="2" t="s">
        <v>616</v>
      </c>
      <c r="D376" s="2" t="s">
        <v>93</v>
      </c>
      <c r="E376" s="3" t="s">
        <v>6</v>
      </c>
      <c r="F376" s="11">
        <v>54039</v>
      </c>
      <c r="G376" s="11">
        <f>SUMIFS(Tabla13[VENTA ÚLT 12 MESES EN S/.],Tabla13[CATEGORÍA],Tabla13[[#This Row],[CATEGORÍA]])</f>
        <v>2731383</v>
      </c>
      <c r="H376" s="12">
        <f>IFERROR(Tabla13[[#This Row],[VENTA ÚLT 12 MESES EN S/.]]/Tabla13[[#This Row],[VENTA CAT ÚLT 12 MESES]],0)</f>
        <v>1.9784482805963132E-2</v>
      </c>
      <c r="I376" s="12">
        <f>SUMIFS($H$10:H376,$D$10:D376,Tabla13[[#This Row],[CATEGORÍA]])</f>
        <v>0.82045579107726752</v>
      </c>
      <c r="J376" s="3" t="str">
        <f>IFERROR(VLOOKUP(Tabla13[[#This Row],[% ACUM]],$D$5:$E$7,2,1),"C")</f>
        <v>C</v>
      </c>
    </row>
    <row r="377" spans="2:10" x14ac:dyDescent="0.2">
      <c r="B377" s="2">
        <v>348190</v>
      </c>
      <c r="C377" s="2" t="s">
        <v>692</v>
      </c>
      <c r="D377" s="2" t="s">
        <v>93</v>
      </c>
      <c r="E377" s="3" t="s">
        <v>6</v>
      </c>
      <c r="F377" s="11">
        <v>52790</v>
      </c>
      <c r="G377" s="11">
        <f>SUMIFS(Tabla13[VENTA ÚLT 12 MESES EN S/.],Tabla13[CATEGORÍA],Tabla13[[#This Row],[CATEGORÍA]])</f>
        <v>2731383</v>
      </c>
      <c r="H377" s="12">
        <f>IFERROR(Tabla13[[#This Row],[VENTA ÚLT 12 MESES EN S/.]]/Tabla13[[#This Row],[VENTA CAT ÚLT 12 MESES]],0)</f>
        <v>1.9327205302222355E-2</v>
      </c>
      <c r="I377" s="12">
        <f>SUMIFS($H$10:H377,$D$10:D377,Tabla13[[#This Row],[CATEGORÍA]])</f>
        <v>0.83978299637948983</v>
      </c>
      <c r="J377" s="3" t="str">
        <f>IFERROR(VLOOKUP(Tabla13[[#This Row],[% ACUM]],$D$5:$E$7,2,1),"C")</f>
        <v>C</v>
      </c>
    </row>
    <row r="378" spans="2:10" x14ac:dyDescent="0.2">
      <c r="B378" s="2">
        <v>348205</v>
      </c>
      <c r="C378" s="2" t="s">
        <v>288</v>
      </c>
      <c r="D378" s="2" t="s">
        <v>93</v>
      </c>
      <c r="E378" s="3" t="s">
        <v>6</v>
      </c>
      <c r="F378" s="11">
        <v>45530</v>
      </c>
      <c r="G378" s="11">
        <f>SUMIFS(Tabla13[VENTA ÚLT 12 MESES EN S/.],Tabla13[CATEGORÍA],Tabla13[[#This Row],[CATEGORÍA]])</f>
        <v>2731383</v>
      </c>
      <c r="H378" s="12">
        <f>IFERROR(Tabla13[[#This Row],[VENTA ÚLT 12 MESES EN S/.]]/Tabla13[[#This Row],[VENTA CAT ÚLT 12 MESES]],0)</f>
        <v>1.6669211165186281E-2</v>
      </c>
      <c r="I378" s="12">
        <f>SUMIFS($H$10:H378,$D$10:D378,Tabla13[[#This Row],[CATEGORÍA]])</f>
        <v>0.8564522075446761</v>
      </c>
      <c r="J378" s="3" t="str">
        <f>IFERROR(VLOOKUP(Tabla13[[#This Row],[% ACUM]],$D$5:$E$7,2,1),"C")</f>
        <v>C</v>
      </c>
    </row>
    <row r="379" spans="2:10" x14ac:dyDescent="0.2">
      <c r="B379" s="2">
        <v>348334</v>
      </c>
      <c r="C379" s="2" t="s">
        <v>535</v>
      </c>
      <c r="D379" s="2" t="s">
        <v>93</v>
      </c>
      <c r="E379" s="3" t="s">
        <v>6</v>
      </c>
      <c r="F379" s="11">
        <v>44770</v>
      </c>
      <c r="G379" s="11">
        <f>SUMIFS(Tabla13[VENTA ÚLT 12 MESES EN S/.],Tabla13[CATEGORÍA],Tabla13[[#This Row],[CATEGORÍA]])</f>
        <v>2731383</v>
      </c>
      <c r="H379" s="12">
        <f>IFERROR(Tabla13[[#This Row],[VENTA ÚLT 12 MESES EN S/.]]/Tabla13[[#This Row],[VENTA CAT ÚLT 12 MESES]],0)</f>
        <v>1.6390963845055784E-2</v>
      </c>
      <c r="I379" s="12">
        <f>SUMIFS($H$10:H379,$D$10:D379,Tabla13[[#This Row],[CATEGORÍA]])</f>
        <v>0.87284317138973189</v>
      </c>
      <c r="J379" s="3" t="str">
        <f>IFERROR(VLOOKUP(Tabla13[[#This Row],[% ACUM]],$D$5:$E$7,2,1),"C")</f>
        <v>C</v>
      </c>
    </row>
    <row r="380" spans="2:10" x14ac:dyDescent="0.2">
      <c r="B380" s="2">
        <v>362702</v>
      </c>
      <c r="C380" s="2" t="s">
        <v>431</v>
      </c>
      <c r="D380" s="2" t="s">
        <v>93</v>
      </c>
      <c r="E380" s="3" t="s">
        <v>6</v>
      </c>
      <c r="F380" s="11">
        <v>42680</v>
      </c>
      <c r="G380" s="11">
        <f>SUMIFS(Tabla13[VENTA ÚLT 12 MESES EN S/.],Tabla13[CATEGORÍA],Tabla13[[#This Row],[CATEGORÍA]])</f>
        <v>2731383</v>
      </c>
      <c r="H380" s="12">
        <f>IFERROR(Tabla13[[#This Row],[VENTA ÚLT 12 MESES EN S/.]]/Tabla13[[#This Row],[VENTA CAT ÚLT 12 MESES]],0)</f>
        <v>1.5625783714696913E-2</v>
      </c>
      <c r="I380" s="12">
        <f>SUMIFS($H$10:H380,$D$10:D380,Tabla13[[#This Row],[CATEGORÍA]])</f>
        <v>0.8884689551044288</v>
      </c>
      <c r="J380" s="3" t="str">
        <f>IFERROR(VLOOKUP(Tabla13[[#This Row],[% ACUM]],$D$5:$E$7,2,1),"C")</f>
        <v>C</v>
      </c>
    </row>
    <row r="381" spans="2:10" x14ac:dyDescent="0.2">
      <c r="B381" s="2">
        <v>367756</v>
      </c>
      <c r="C381" s="2" t="s">
        <v>746</v>
      </c>
      <c r="D381" s="2" t="s">
        <v>93</v>
      </c>
      <c r="E381" s="3" t="s">
        <v>6</v>
      </c>
      <c r="F381" s="11">
        <v>39333</v>
      </c>
      <c r="G381" s="11">
        <f>SUMIFS(Tabla13[VENTA ÚLT 12 MESES EN S/.],Tabla13[CATEGORÍA],Tabla13[[#This Row],[CATEGORÍA]])</f>
        <v>2731383</v>
      </c>
      <c r="H381" s="12">
        <f>IFERROR(Tabla13[[#This Row],[VENTA ÚLT 12 MESES EN S/.]]/Tabla13[[#This Row],[VENTA CAT ÚLT 12 MESES]],0)</f>
        <v>1.4400397161437997E-2</v>
      </c>
      <c r="I381" s="12">
        <f>SUMIFS($H$10:H381,$D$10:D381,Tabla13[[#This Row],[CATEGORÍA]])</f>
        <v>0.90286935226586684</v>
      </c>
      <c r="J381" s="3" t="str">
        <f>IFERROR(VLOOKUP(Tabla13[[#This Row],[% ACUM]],$D$5:$E$7,2,1),"C")</f>
        <v>C</v>
      </c>
    </row>
    <row r="382" spans="2:10" x14ac:dyDescent="0.2">
      <c r="B382" s="2">
        <v>348201</v>
      </c>
      <c r="C382" s="2" t="s">
        <v>544</v>
      </c>
      <c r="D382" s="2" t="s">
        <v>93</v>
      </c>
      <c r="E382" s="3" t="s">
        <v>6</v>
      </c>
      <c r="F382" s="11">
        <v>38205</v>
      </c>
      <c r="G382" s="11">
        <f>SUMIFS(Tabla13[VENTA ÚLT 12 MESES EN S/.],Tabla13[CATEGORÍA],Tabla13[[#This Row],[CATEGORÍA]])</f>
        <v>2731383</v>
      </c>
      <c r="H382" s="12">
        <f>IFERROR(Tabla13[[#This Row],[VENTA ÚLT 12 MESES EN S/.]]/Tabla13[[#This Row],[VENTA CAT ÚLT 12 MESES]],0)</f>
        <v>1.3987419559981153E-2</v>
      </c>
      <c r="I382" s="12">
        <f>SUMIFS($H$10:H382,$D$10:D382,Tabla13[[#This Row],[CATEGORÍA]])</f>
        <v>0.91685677182584802</v>
      </c>
      <c r="J382" s="3" t="str">
        <f>IFERROR(VLOOKUP(Tabla13[[#This Row],[% ACUM]],$D$5:$E$7,2,1),"C")</f>
        <v>C</v>
      </c>
    </row>
    <row r="383" spans="2:10" x14ac:dyDescent="0.2">
      <c r="B383" s="2">
        <v>348331</v>
      </c>
      <c r="C383" s="2" t="s">
        <v>534</v>
      </c>
      <c r="D383" s="2" t="s">
        <v>93</v>
      </c>
      <c r="E383" s="3" t="s">
        <v>6</v>
      </c>
      <c r="F383" s="11">
        <v>35475</v>
      </c>
      <c r="G383" s="11">
        <f>SUMIFS(Tabla13[VENTA ÚLT 12 MESES EN S/.],Tabla13[CATEGORÍA],Tabla13[[#This Row],[CATEGORÍA]])</f>
        <v>2731383</v>
      </c>
      <c r="H383" s="12">
        <f>IFERROR(Tabla13[[#This Row],[VENTA ÚLT 12 MESES EN S/.]]/Tabla13[[#This Row],[VENTA CAT ÚLT 12 MESES]],0)</f>
        <v>1.2987925896880812E-2</v>
      </c>
      <c r="I383" s="12">
        <f>SUMIFS($H$10:H383,$D$10:D383,Tabla13[[#This Row],[CATEGORÍA]])</f>
        <v>0.92984469772272882</v>
      </c>
      <c r="J383" s="3" t="str">
        <f>IFERROR(VLOOKUP(Tabla13[[#This Row],[% ACUM]],$D$5:$E$7,2,1),"C")</f>
        <v>C</v>
      </c>
    </row>
    <row r="384" spans="2:10" x14ac:dyDescent="0.2">
      <c r="B384" s="2">
        <v>348339</v>
      </c>
      <c r="C384" s="2" t="s">
        <v>337</v>
      </c>
      <c r="D384" s="2" t="s">
        <v>93</v>
      </c>
      <c r="E384" s="3" t="s">
        <v>6</v>
      </c>
      <c r="F384" s="11">
        <v>31320</v>
      </c>
      <c r="G384" s="11">
        <f>SUMIFS(Tabla13[VENTA ÚLT 12 MESES EN S/.],Tabla13[CATEGORÍA],Tabla13[[#This Row],[CATEGORÍA]])</f>
        <v>2731383</v>
      </c>
      <c r="H384" s="12">
        <f>IFERROR(Tabla13[[#This Row],[VENTA ÚLT 12 MESES EN S/.]]/Tabla13[[#This Row],[VENTA CAT ÚLT 12 MESES]],0)</f>
        <v>1.1466718508535785E-2</v>
      </c>
      <c r="I384" s="12">
        <f>SUMIFS($H$10:H384,$D$10:D384,Tabla13[[#This Row],[CATEGORÍA]])</f>
        <v>0.94131141623126457</v>
      </c>
      <c r="J384" s="3" t="str">
        <f>IFERROR(VLOOKUP(Tabla13[[#This Row],[% ACUM]],$D$5:$E$7,2,1),"C")</f>
        <v>C</v>
      </c>
    </row>
    <row r="385" spans="2:10" x14ac:dyDescent="0.2">
      <c r="B385" s="2">
        <v>367756</v>
      </c>
      <c r="C385" s="2" t="s">
        <v>781</v>
      </c>
      <c r="D385" s="2" t="s">
        <v>93</v>
      </c>
      <c r="E385" s="3" t="s">
        <v>6</v>
      </c>
      <c r="F385" s="11">
        <v>27008</v>
      </c>
      <c r="G385" s="11">
        <f>SUMIFS(Tabla13[VENTA ÚLT 12 MESES EN S/.],Tabla13[CATEGORÍA],Tabla13[[#This Row],[CATEGORÍA]])</f>
        <v>2731383</v>
      </c>
      <c r="H385" s="12">
        <f>IFERROR(Tabla13[[#This Row],[VENTA ÚLT 12 MESES EN S/.]]/Tabla13[[#This Row],[VENTA CAT ÚLT 12 MESES]],0)</f>
        <v>9.8880310816901185E-3</v>
      </c>
      <c r="I385" s="12">
        <f>SUMIFS($H$10:H385,$D$10:D385,Tabla13[[#This Row],[CATEGORÍA]])</f>
        <v>0.95119944731295469</v>
      </c>
      <c r="J385" s="3" t="str">
        <f>IFERROR(VLOOKUP(Tabla13[[#This Row],[% ACUM]],$D$5:$E$7,2,1),"C")</f>
        <v>C</v>
      </c>
    </row>
    <row r="386" spans="2:10" x14ac:dyDescent="0.2">
      <c r="B386" s="2">
        <v>348178</v>
      </c>
      <c r="C386" s="2" t="s">
        <v>689</v>
      </c>
      <c r="D386" s="2" t="s">
        <v>93</v>
      </c>
      <c r="E386" s="3" t="s">
        <v>6</v>
      </c>
      <c r="F386" s="11">
        <v>24036</v>
      </c>
      <c r="G386" s="11">
        <f>SUMIFS(Tabla13[VENTA ÚLT 12 MESES EN S/.],Tabla13[CATEGORÍA],Tabla13[[#This Row],[CATEGORÍA]])</f>
        <v>2731383</v>
      </c>
      <c r="H386" s="12">
        <f>IFERROR(Tabla13[[#This Row],[VENTA ÚLT 12 MESES EN S/.]]/Tabla13[[#This Row],[VENTA CAT ÚLT 12 MESES]],0)</f>
        <v>8.799937614021907E-3</v>
      </c>
      <c r="I386" s="12">
        <f>SUMIFS($H$10:H386,$D$10:D386,Tabla13[[#This Row],[CATEGORÍA]])</f>
        <v>0.95999938492697656</v>
      </c>
      <c r="J386" s="3" t="str">
        <f>IFERROR(VLOOKUP(Tabla13[[#This Row],[% ACUM]],$D$5:$E$7,2,1),"C")</f>
        <v>C</v>
      </c>
    </row>
    <row r="387" spans="2:10" x14ac:dyDescent="0.2">
      <c r="B387" s="2">
        <v>348180</v>
      </c>
      <c r="C387" s="2" t="s">
        <v>706</v>
      </c>
      <c r="D387" s="2" t="s">
        <v>93</v>
      </c>
      <c r="E387" s="3" t="s">
        <v>6</v>
      </c>
      <c r="F387" s="11">
        <v>21537</v>
      </c>
      <c r="G387" s="11">
        <f>SUMIFS(Tabla13[VENTA ÚLT 12 MESES EN S/.],Tabla13[CATEGORÍA],Tabla13[[#This Row],[CATEGORÍA]])</f>
        <v>2731383</v>
      </c>
      <c r="H387" s="12">
        <f>IFERROR(Tabla13[[#This Row],[VENTA ÚLT 12 MESES EN S/.]]/Tabla13[[#This Row],[VENTA CAT ÚLT 12 MESES]],0)</f>
        <v>7.8850164916454413E-3</v>
      </c>
      <c r="I387" s="12">
        <f>SUMIFS($H$10:H387,$D$10:D387,Tabla13[[#This Row],[CATEGORÍA]])</f>
        <v>0.96788440141862198</v>
      </c>
      <c r="J387" s="3" t="str">
        <f>IFERROR(VLOOKUP(Tabla13[[#This Row],[% ACUM]],$D$5:$E$7,2,1),"C")</f>
        <v>C</v>
      </c>
    </row>
    <row r="388" spans="2:10" x14ac:dyDescent="0.2">
      <c r="B388" s="2">
        <v>367759</v>
      </c>
      <c r="C388" s="2" t="s">
        <v>102</v>
      </c>
      <c r="D388" s="2" t="s">
        <v>93</v>
      </c>
      <c r="E388" s="3" t="s">
        <v>6</v>
      </c>
      <c r="F388" s="11">
        <v>20883</v>
      </c>
      <c r="G388" s="11">
        <f>SUMIFS(Tabla13[VENTA ÚLT 12 MESES EN S/.],Tabla13[CATEGORÍA],Tabla13[[#This Row],[CATEGORÍA]])</f>
        <v>2731383</v>
      </c>
      <c r="H388" s="12">
        <f>IFERROR(Tabla13[[#This Row],[VENTA ÚLT 12 MESES EN S/.]]/Tabla13[[#This Row],[VENTA CAT ÚLT 12 MESES]],0)</f>
        <v>7.6455773503752494E-3</v>
      </c>
      <c r="I388" s="12">
        <f>SUMIFS($H$10:H388,$D$10:D388,Tabla13[[#This Row],[CATEGORÍA]])</f>
        <v>0.97552997876899727</v>
      </c>
      <c r="J388" s="3" t="str">
        <f>IFERROR(VLOOKUP(Tabla13[[#This Row],[% ACUM]],$D$5:$E$7,2,1),"C")</f>
        <v>C</v>
      </c>
    </row>
    <row r="389" spans="2:10" x14ac:dyDescent="0.2">
      <c r="B389" s="2">
        <v>348193</v>
      </c>
      <c r="C389" s="2" t="s">
        <v>230</v>
      </c>
      <c r="D389" s="2" t="s">
        <v>93</v>
      </c>
      <c r="E389" s="3" t="s">
        <v>6</v>
      </c>
      <c r="F389" s="11">
        <v>15557</v>
      </c>
      <c r="G389" s="11">
        <f>SUMIFS(Tabla13[VENTA ÚLT 12 MESES EN S/.],Tabla13[CATEGORÍA],Tabla13[[#This Row],[CATEGORÍA]])</f>
        <v>2731383</v>
      </c>
      <c r="H389" s="12">
        <f>IFERROR(Tabla13[[#This Row],[VENTA ÚLT 12 MESES EN S/.]]/Tabla13[[#This Row],[VENTA CAT ÚLT 12 MESES]],0)</f>
        <v>5.6956494200923122E-3</v>
      </c>
      <c r="I389" s="12">
        <f>SUMIFS($H$10:H389,$D$10:D389,Tabla13[[#This Row],[CATEGORÍA]])</f>
        <v>0.98122562818908954</v>
      </c>
      <c r="J389" s="3" t="str">
        <f>IFERROR(VLOOKUP(Tabla13[[#This Row],[% ACUM]],$D$5:$E$7,2,1),"C")</f>
        <v>C</v>
      </c>
    </row>
    <row r="390" spans="2:10" x14ac:dyDescent="0.2">
      <c r="B390" s="2">
        <v>348184</v>
      </c>
      <c r="C390" s="2" t="s">
        <v>241</v>
      </c>
      <c r="D390" s="2" t="s">
        <v>93</v>
      </c>
      <c r="E390" s="3" t="s">
        <v>6</v>
      </c>
      <c r="F390" s="11">
        <v>12717</v>
      </c>
      <c r="G390" s="11">
        <f>SUMIFS(Tabla13[VENTA ÚLT 12 MESES EN S/.],Tabla13[CATEGORÍA],Tabla13[[#This Row],[CATEGORÍA]])</f>
        <v>2731383</v>
      </c>
      <c r="H390" s="12">
        <f>IFERROR(Tabla13[[#This Row],[VENTA ÚLT 12 MESES EN S/.]]/Tabla13[[#This Row],[VENTA CAT ÚLT 12 MESES]],0)</f>
        <v>4.6558831185520306E-3</v>
      </c>
      <c r="I390" s="12">
        <f>SUMIFS($H$10:H390,$D$10:D390,Tabla13[[#This Row],[CATEGORÍA]])</f>
        <v>0.98588151130764157</v>
      </c>
      <c r="J390" s="3" t="str">
        <f>IFERROR(VLOOKUP(Tabla13[[#This Row],[% ACUM]],$D$5:$E$7,2,1),"C")</f>
        <v>C</v>
      </c>
    </row>
    <row r="391" spans="2:10" x14ac:dyDescent="0.2">
      <c r="B391" s="2">
        <v>366777</v>
      </c>
      <c r="C391" s="2" t="s">
        <v>774</v>
      </c>
      <c r="D391" s="2" t="s">
        <v>93</v>
      </c>
      <c r="E391" s="3" t="s">
        <v>6</v>
      </c>
      <c r="F391" s="11">
        <v>9839</v>
      </c>
      <c r="G391" s="11">
        <f>SUMIFS(Tabla13[VENTA ÚLT 12 MESES EN S/.],Tabla13[CATEGORÍA],Tabla13[[#This Row],[CATEGORÍA]])</f>
        <v>2731383</v>
      </c>
      <c r="H391" s="12">
        <f>IFERROR(Tabla13[[#This Row],[VENTA ÚLT 12 MESES EN S/.]]/Tabla13[[#This Row],[VENTA CAT ÚLT 12 MESES]],0)</f>
        <v>3.6022044510052235E-3</v>
      </c>
      <c r="I391" s="12">
        <f>SUMIFS($H$10:H391,$D$10:D391,Tabla13[[#This Row],[CATEGORÍA]])</f>
        <v>0.9894837157586468</v>
      </c>
      <c r="J391" s="3" t="str">
        <f>IFERROR(VLOOKUP(Tabla13[[#This Row],[% ACUM]],$D$5:$E$7,2,1),"C")</f>
        <v>C</v>
      </c>
    </row>
    <row r="392" spans="2:10" x14ac:dyDescent="0.2">
      <c r="B392" s="2">
        <v>364343</v>
      </c>
      <c r="C392" s="2" t="s">
        <v>577</v>
      </c>
      <c r="D392" s="2" t="s">
        <v>93</v>
      </c>
      <c r="E392" s="3" t="s">
        <v>6</v>
      </c>
      <c r="F392" s="11">
        <v>9128</v>
      </c>
      <c r="G392" s="11">
        <f>SUMIFS(Tabla13[VENTA ÚLT 12 MESES EN S/.],Tabla13[CATEGORÍA],Tabla13[[#This Row],[CATEGORÍA]])</f>
        <v>2731383</v>
      </c>
      <c r="H392" s="12">
        <f>IFERROR(Tabla13[[#This Row],[VENTA ÚLT 12 MESES EN S/.]]/Tabla13[[#This Row],[VENTA CAT ÚLT 12 MESES]],0)</f>
        <v>3.3418967607252445E-3</v>
      </c>
      <c r="I392" s="12">
        <f>SUMIFS($H$10:H392,$D$10:D392,Tabla13[[#This Row],[CATEGORÍA]])</f>
        <v>0.99282561251937207</v>
      </c>
      <c r="J392" s="3" t="str">
        <f>IFERROR(VLOOKUP(Tabla13[[#This Row],[% ACUM]],$D$5:$E$7,2,1),"C")</f>
        <v>C</v>
      </c>
    </row>
    <row r="393" spans="2:10" x14ac:dyDescent="0.2">
      <c r="B393" s="2">
        <v>348309</v>
      </c>
      <c r="C393" s="2" t="s">
        <v>106</v>
      </c>
      <c r="D393" s="2" t="s">
        <v>93</v>
      </c>
      <c r="E393" s="3" t="s">
        <v>6</v>
      </c>
      <c r="F393" s="11">
        <v>6172</v>
      </c>
      <c r="G393" s="11">
        <f>SUMIFS(Tabla13[VENTA ÚLT 12 MESES EN S/.],Tabla13[CATEGORÍA],Tabla13[[#This Row],[CATEGORÍA]])</f>
        <v>2731383</v>
      </c>
      <c r="H393" s="12">
        <f>IFERROR(Tabla13[[#This Row],[VENTA ÚLT 12 MESES EN S/.]]/Tabla13[[#This Row],[VENTA CAT ÚLT 12 MESES]],0)</f>
        <v>2.2596611313755706E-3</v>
      </c>
      <c r="I393" s="12">
        <f>SUMIFS($H$10:H393,$D$10:D393,Tabla13[[#This Row],[CATEGORÍA]])</f>
        <v>0.99508527365074761</v>
      </c>
      <c r="J393" s="3" t="str">
        <f>IFERROR(VLOOKUP(Tabla13[[#This Row],[% ACUM]],$D$5:$E$7,2,1),"C")</f>
        <v>C</v>
      </c>
    </row>
    <row r="394" spans="2:10" x14ac:dyDescent="0.2">
      <c r="B394" s="2">
        <v>348175</v>
      </c>
      <c r="C394" s="2" t="s">
        <v>397</v>
      </c>
      <c r="D394" s="2" t="s">
        <v>93</v>
      </c>
      <c r="E394" s="3" t="s">
        <v>6</v>
      </c>
      <c r="F394" s="11">
        <v>5808</v>
      </c>
      <c r="G394" s="11">
        <f>SUMIFS(Tabla13[VENTA ÚLT 12 MESES EN S/.],Tabla13[CATEGORÍA],Tabla13[[#This Row],[CATEGORÍA]])</f>
        <v>2731383</v>
      </c>
      <c r="H394" s="12">
        <f>IFERROR(Tabla13[[#This Row],[VENTA ÚLT 12 MESES EN S/.]]/Tabla13[[#This Row],[VENTA CAT ÚLT 12 MESES]],0)</f>
        <v>2.1263953096288583E-3</v>
      </c>
      <c r="I394" s="12">
        <f>SUMIFS($H$10:H394,$D$10:D394,Tabla13[[#This Row],[CATEGORÍA]])</f>
        <v>0.9972116689603765</v>
      </c>
      <c r="J394" s="3" t="str">
        <f>IFERROR(VLOOKUP(Tabla13[[#This Row],[% ACUM]],$D$5:$E$7,2,1),"C")</f>
        <v>C</v>
      </c>
    </row>
    <row r="395" spans="2:10" x14ac:dyDescent="0.2">
      <c r="B395" s="2">
        <v>348177</v>
      </c>
      <c r="C395" s="2" t="s">
        <v>101</v>
      </c>
      <c r="D395" s="2" t="s">
        <v>93</v>
      </c>
      <c r="E395" s="3" t="s">
        <v>6</v>
      </c>
      <c r="F395" s="11">
        <v>4629</v>
      </c>
      <c r="G395" s="11">
        <f>SUMIFS(Tabla13[VENTA ÚLT 12 MESES EN S/.],Tabla13[CATEGORÍA],Tabla13[[#This Row],[CATEGORÍA]])</f>
        <v>2731383</v>
      </c>
      <c r="H395" s="12">
        <f>IFERROR(Tabla13[[#This Row],[VENTA ÚLT 12 MESES EN S/.]]/Tabla13[[#This Row],[VENTA CAT ÚLT 12 MESES]],0)</f>
        <v>1.694745848531678E-3</v>
      </c>
      <c r="I395" s="12">
        <f>SUMIFS($H$10:H395,$D$10:D395,Tabla13[[#This Row],[CATEGORÍA]])</f>
        <v>0.99890641480890818</v>
      </c>
      <c r="J395" s="3" t="str">
        <f>IFERROR(VLOOKUP(Tabla13[[#This Row],[% ACUM]],$D$5:$E$7,2,1),"C")</f>
        <v>C</v>
      </c>
    </row>
    <row r="396" spans="2:10" x14ac:dyDescent="0.2">
      <c r="B396" s="2">
        <v>348218</v>
      </c>
      <c r="C396" s="2" t="s">
        <v>638</v>
      </c>
      <c r="D396" s="2" t="s">
        <v>93</v>
      </c>
      <c r="E396" s="3" t="s">
        <v>6</v>
      </c>
      <c r="F396" s="11">
        <v>2987</v>
      </c>
      <c r="G396" s="11">
        <f>SUMIFS(Tabla13[VENTA ÚLT 12 MESES EN S/.],Tabla13[CATEGORÍA],Tabla13[[#This Row],[CATEGORÍA]])</f>
        <v>2731383</v>
      </c>
      <c r="H396" s="12">
        <f>IFERROR(Tabla13[[#This Row],[VENTA ÚLT 12 MESES EN S/.]]/Tabla13[[#This Row],[VENTA CAT ÚLT 12 MESES]],0)</f>
        <v>1.0935851910918388E-3</v>
      </c>
      <c r="I396" s="12">
        <f>SUMIFS($H$10:H396,$D$10:D396,Tabla13[[#This Row],[CATEGORÍA]])</f>
        <v>1</v>
      </c>
      <c r="J396" s="3" t="str">
        <f>IFERROR(VLOOKUP(Tabla13[[#This Row],[% ACUM]],$D$5:$E$7,2,1),"C")</f>
        <v>C</v>
      </c>
    </row>
    <row r="397" spans="2:10" x14ac:dyDescent="0.2">
      <c r="B397" s="2">
        <v>348257</v>
      </c>
      <c r="C397" s="2" t="s">
        <v>319</v>
      </c>
      <c r="D397" s="2" t="s">
        <v>13</v>
      </c>
      <c r="E397" s="3" t="s">
        <v>6</v>
      </c>
      <c r="F397" s="11">
        <v>89747</v>
      </c>
      <c r="G397" s="11">
        <f>SUMIFS(Tabla13[VENTA ÚLT 12 MESES EN S/.],Tabla13[CATEGORÍA],Tabla13[[#This Row],[CATEGORÍA]])</f>
        <v>3061382</v>
      </c>
      <c r="H397" s="12">
        <f>IFERROR(Tabla13[[#This Row],[VENTA ÚLT 12 MESES EN S/.]]/Tabla13[[#This Row],[VENTA CAT ÚLT 12 MESES]],0)</f>
        <v>2.9315844935391924E-2</v>
      </c>
      <c r="I397" s="12">
        <f>SUMIFS($H$10:H397,$D$10:D397,Tabla13[[#This Row],[CATEGORÍA]])</f>
        <v>2.9315844935391924E-2</v>
      </c>
      <c r="J397" s="3" t="str">
        <f>IFERROR(VLOOKUP(Tabla13[[#This Row],[% ACUM]],$D$5:$E$7,2,1),"C")</f>
        <v>A</v>
      </c>
    </row>
    <row r="398" spans="2:10" x14ac:dyDescent="0.2">
      <c r="B398" s="2">
        <v>348121</v>
      </c>
      <c r="C398" s="2" t="s">
        <v>530</v>
      </c>
      <c r="D398" s="2" t="s">
        <v>13</v>
      </c>
      <c r="E398" s="3" t="s">
        <v>6</v>
      </c>
      <c r="F398" s="11">
        <v>88337</v>
      </c>
      <c r="G398" s="11">
        <f>SUMIFS(Tabla13[VENTA ÚLT 12 MESES EN S/.],Tabla13[CATEGORÍA],Tabla13[[#This Row],[CATEGORÍA]])</f>
        <v>3061382</v>
      </c>
      <c r="H398" s="12">
        <f>IFERROR(Tabla13[[#This Row],[VENTA ÚLT 12 MESES EN S/.]]/Tabla13[[#This Row],[VENTA CAT ÚLT 12 MESES]],0)</f>
        <v>2.8855268633577905E-2</v>
      </c>
      <c r="I398" s="12">
        <f>SUMIFS($H$10:H398,$D$10:D398,Tabla13[[#This Row],[CATEGORÍA]])</f>
        <v>5.8171113568969826E-2</v>
      </c>
      <c r="J398" s="3" t="str">
        <f>IFERROR(VLOOKUP(Tabla13[[#This Row],[% ACUM]],$D$5:$E$7,2,1),"C")</f>
        <v>A</v>
      </c>
    </row>
    <row r="399" spans="2:10" x14ac:dyDescent="0.2">
      <c r="B399" s="2">
        <v>362650</v>
      </c>
      <c r="C399" s="2" t="s">
        <v>499</v>
      </c>
      <c r="D399" s="2" t="s">
        <v>13</v>
      </c>
      <c r="E399" s="3" t="s">
        <v>6</v>
      </c>
      <c r="F399" s="11">
        <v>81682</v>
      </c>
      <c r="G399" s="11">
        <f>SUMIFS(Tabla13[VENTA ÚLT 12 MESES EN S/.],Tabla13[CATEGORÍA],Tabla13[[#This Row],[CATEGORÍA]])</f>
        <v>3061382</v>
      </c>
      <c r="H399" s="12">
        <f>IFERROR(Tabla13[[#This Row],[VENTA ÚLT 12 MESES EN S/.]]/Tabla13[[#This Row],[VENTA CAT ÚLT 12 MESES]],0)</f>
        <v>2.6681413818987632E-2</v>
      </c>
      <c r="I399" s="12">
        <f>SUMIFS($H$10:H399,$D$10:D399,Tabla13[[#This Row],[CATEGORÍA]])</f>
        <v>8.4852527387957455E-2</v>
      </c>
      <c r="J399" s="3" t="str">
        <f>IFERROR(VLOOKUP(Tabla13[[#This Row],[% ACUM]],$D$5:$E$7,2,1),"C")</f>
        <v>A</v>
      </c>
    </row>
    <row r="400" spans="2:10" x14ac:dyDescent="0.2">
      <c r="B400" s="2">
        <v>348252</v>
      </c>
      <c r="C400" s="2" t="s">
        <v>37</v>
      </c>
      <c r="D400" s="2" t="s">
        <v>13</v>
      </c>
      <c r="E400" s="3" t="s">
        <v>6</v>
      </c>
      <c r="F400" s="11">
        <v>81258</v>
      </c>
      <c r="G400" s="11">
        <f>SUMIFS(Tabla13[VENTA ÚLT 12 MESES EN S/.],Tabla13[CATEGORÍA],Tabla13[[#This Row],[CATEGORÍA]])</f>
        <v>3061382</v>
      </c>
      <c r="H400" s="12">
        <f>IFERROR(Tabla13[[#This Row],[VENTA ÚLT 12 MESES EN S/.]]/Tabla13[[#This Row],[VENTA CAT ÚLT 12 MESES]],0)</f>
        <v>2.6542914278583987E-2</v>
      </c>
      <c r="I400" s="12">
        <f>SUMIFS($H$10:H400,$D$10:D400,Tabla13[[#This Row],[CATEGORÍA]])</f>
        <v>0.11139544166654144</v>
      </c>
      <c r="J400" s="3" t="str">
        <f>IFERROR(VLOOKUP(Tabla13[[#This Row],[% ACUM]],$D$5:$E$7,2,1),"C")</f>
        <v>A</v>
      </c>
    </row>
    <row r="401" spans="2:10" x14ac:dyDescent="0.2">
      <c r="B401" s="2">
        <v>362589</v>
      </c>
      <c r="C401" s="2" t="s">
        <v>767</v>
      </c>
      <c r="D401" s="2" t="s">
        <v>13</v>
      </c>
      <c r="E401" s="3" t="s">
        <v>6</v>
      </c>
      <c r="F401" s="11">
        <v>79942</v>
      </c>
      <c r="G401" s="11">
        <f>SUMIFS(Tabla13[VENTA ÚLT 12 MESES EN S/.],Tabla13[CATEGORÍA],Tabla13[[#This Row],[CATEGORÍA]])</f>
        <v>3061382</v>
      </c>
      <c r="H401" s="12">
        <f>IFERROR(Tabla13[[#This Row],[VENTA ÚLT 12 MESES EN S/.]]/Tabla13[[#This Row],[VENTA CAT ÚLT 12 MESES]],0)</f>
        <v>2.6113043063557571E-2</v>
      </c>
      <c r="I401" s="12">
        <f>SUMIFS($H$10:H401,$D$10:D401,Tabla13[[#This Row],[CATEGORÍA]])</f>
        <v>0.13750848473009902</v>
      </c>
      <c r="J401" s="3" t="str">
        <f>IFERROR(VLOOKUP(Tabla13[[#This Row],[% ACUM]],$D$5:$E$7,2,1),"C")</f>
        <v>A</v>
      </c>
    </row>
    <row r="402" spans="2:10" x14ac:dyDescent="0.2">
      <c r="B402" s="2">
        <v>348261</v>
      </c>
      <c r="C402" s="2" t="s">
        <v>574</v>
      </c>
      <c r="D402" s="2" t="s">
        <v>13</v>
      </c>
      <c r="E402" s="3" t="s">
        <v>6</v>
      </c>
      <c r="F402" s="11">
        <v>79516</v>
      </c>
      <c r="G402" s="11">
        <f>SUMIFS(Tabla13[VENTA ÚLT 12 MESES EN S/.],Tabla13[CATEGORÍA],Tabla13[[#This Row],[CATEGORÍA]])</f>
        <v>3061382</v>
      </c>
      <c r="H402" s="12">
        <f>IFERROR(Tabla13[[#This Row],[VENTA ÚLT 12 MESES EN S/.]]/Tabla13[[#This Row],[VENTA CAT ÚLT 12 MESES]],0)</f>
        <v>2.5973890223435037E-2</v>
      </c>
      <c r="I402" s="12">
        <f>SUMIFS($H$10:H402,$D$10:D402,Tabla13[[#This Row],[CATEGORÍA]])</f>
        <v>0.16348237495353407</v>
      </c>
      <c r="J402" s="3" t="str">
        <f>IFERROR(VLOOKUP(Tabla13[[#This Row],[% ACUM]],$D$5:$E$7,2,1),"C")</f>
        <v>A</v>
      </c>
    </row>
    <row r="403" spans="2:10" x14ac:dyDescent="0.2">
      <c r="B403" s="2">
        <v>367779</v>
      </c>
      <c r="C403" s="2" t="s">
        <v>37</v>
      </c>
      <c r="D403" s="2" t="s">
        <v>13</v>
      </c>
      <c r="E403" s="3" t="s">
        <v>6</v>
      </c>
      <c r="F403" s="11">
        <v>79465</v>
      </c>
      <c r="G403" s="11">
        <f>SUMIFS(Tabla13[VENTA ÚLT 12 MESES EN S/.],Tabla13[CATEGORÍA],Tabla13[[#This Row],[CATEGORÍA]])</f>
        <v>3061382</v>
      </c>
      <c r="H403" s="12">
        <f>IFERROR(Tabla13[[#This Row],[VENTA ÚLT 12 MESES EN S/.]]/Tabla13[[#This Row],[VENTA CAT ÚLT 12 MESES]],0)</f>
        <v>2.5957231080603466E-2</v>
      </c>
      <c r="I403" s="12">
        <f>SUMIFS($H$10:H403,$D$10:D403,Tabla13[[#This Row],[CATEGORÍA]])</f>
        <v>0.18943960603413754</v>
      </c>
      <c r="J403" s="3" t="str">
        <f>IFERROR(VLOOKUP(Tabla13[[#This Row],[% ACUM]],$D$5:$E$7,2,1),"C")</f>
        <v>A</v>
      </c>
    </row>
    <row r="404" spans="2:10" x14ac:dyDescent="0.2">
      <c r="B404" s="2">
        <v>348425</v>
      </c>
      <c r="C404" s="2" t="s">
        <v>642</v>
      </c>
      <c r="D404" s="2" t="s">
        <v>13</v>
      </c>
      <c r="E404" s="3" t="s">
        <v>6</v>
      </c>
      <c r="F404" s="11">
        <v>79188</v>
      </c>
      <c r="G404" s="11">
        <f>SUMIFS(Tabla13[VENTA ÚLT 12 MESES EN S/.],Tabla13[CATEGORÍA],Tabla13[[#This Row],[CATEGORÍA]])</f>
        <v>3061382</v>
      </c>
      <c r="H404" s="12">
        <f>IFERROR(Tabla13[[#This Row],[VENTA ÚLT 12 MESES EN S/.]]/Tabla13[[#This Row],[VENTA CAT ÚLT 12 MESES]],0)</f>
        <v>2.5866749069537877E-2</v>
      </c>
      <c r="I404" s="12">
        <f>SUMIFS($H$10:H404,$D$10:D404,Tabla13[[#This Row],[CATEGORÍA]])</f>
        <v>0.21530635510367541</v>
      </c>
      <c r="J404" s="3" t="str">
        <f>IFERROR(VLOOKUP(Tabla13[[#This Row],[% ACUM]],$D$5:$E$7,2,1),"C")</f>
        <v>A</v>
      </c>
    </row>
    <row r="405" spans="2:10" x14ac:dyDescent="0.2">
      <c r="B405" s="2">
        <v>348118</v>
      </c>
      <c r="C405" s="2" t="s">
        <v>164</v>
      </c>
      <c r="D405" s="2" t="s">
        <v>13</v>
      </c>
      <c r="E405" s="3" t="s">
        <v>6</v>
      </c>
      <c r="F405" s="11">
        <v>78436</v>
      </c>
      <c r="G405" s="11">
        <f>SUMIFS(Tabla13[VENTA ÚLT 12 MESES EN S/.],Tabla13[CATEGORÍA],Tabla13[[#This Row],[CATEGORÍA]])</f>
        <v>3061382</v>
      </c>
      <c r="H405" s="12">
        <f>IFERROR(Tabla13[[#This Row],[VENTA ÚLT 12 MESES EN S/.]]/Tabla13[[#This Row],[VENTA CAT ÚLT 12 MESES]],0)</f>
        <v>2.5621108375237067E-2</v>
      </c>
      <c r="I405" s="12">
        <f>SUMIFS($H$10:H405,$D$10:D405,Tabla13[[#This Row],[CATEGORÍA]])</f>
        <v>0.24092746347891247</v>
      </c>
      <c r="J405" s="3" t="str">
        <f>IFERROR(VLOOKUP(Tabla13[[#This Row],[% ACUM]],$D$5:$E$7,2,1),"C")</f>
        <v>A</v>
      </c>
    </row>
    <row r="406" spans="2:10" x14ac:dyDescent="0.2">
      <c r="B406" s="2">
        <v>348245</v>
      </c>
      <c r="C406" s="2" t="s">
        <v>317</v>
      </c>
      <c r="D406" s="2" t="s">
        <v>13</v>
      </c>
      <c r="E406" s="3" t="s">
        <v>6</v>
      </c>
      <c r="F406" s="11">
        <v>76948</v>
      </c>
      <c r="G406" s="11">
        <f>SUMIFS(Tabla13[VENTA ÚLT 12 MESES EN S/.],Tabla13[CATEGORÍA],Tabla13[[#This Row],[CATEGORÍA]])</f>
        <v>3061382</v>
      </c>
      <c r="H406" s="12">
        <f>IFERROR(Tabla13[[#This Row],[VENTA ÚLT 12 MESES EN S/.]]/Tabla13[[#This Row],[VENTA CAT ÚLT 12 MESES]],0)</f>
        <v>2.5135053384386527E-2</v>
      </c>
      <c r="I406" s="12">
        <f>SUMIFS($H$10:H406,$D$10:D406,Tabla13[[#This Row],[CATEGORÍA]])</f>
        <v>0.26606251686329901</v>
      </c>
      <c r="J406" s="3" t="str">
        <f>IFERROR(VLOOKUP(Tabla13[[#This Row],[% ACUM]],$D$5:$E$7,2,1),"C")</f>
        <v>A</v>
      </c>
    </row>
    <row r="407" spans="2:10" x14ac:dyDescent="0.2">
      <c r="B407" s="2">
        <v>353564</v>
      </c>
      <c r="C407" s="2" t="s">
        <v>532</v>
      </c>
      <c r="D407" s="2" t="s">
        <v>13</v>
      </c>
      <c r="E407" s="3" t="s">
        <v>6</v>
      </c>
      <c r="F407" s="11">
        <v>76541</v>
      </c>
      <c r="G407" s="11">
        <f>SUMIFS(Tabla13[VENTA ÚLT 12 MESES EN S/.],Tabla13[CATEGORÍA],Tabla13[[#This Row],[CATEGORÍA]])</f>
        <v>3061382</v>
      </c>
      <c r="H407" s="12">
        <f>IFERROR(Tabla13[[#This Row],[VENTA ÚLT 12 MESES EN S/.]]/Tabla13[[#This Row],[VENTA CAT ÚLT 12 MESES]],0)</f>
        <v>2.5002106891593403E-2</v>
      </c>
      <c r="I407" s="12">
        <f>SUMIFS($H$10:H407,$D$10:D407,Tabla13[[#This Row],[CATEGORÍA]])</f>
        <v>0.29106462375489239</v>
      </c>
      <c r="J407" s="3" t="str">
        <f>IFERROR(VLOOKUP(Tabla13[[#This Row],[% ACUM]],$D$5:$E$7,2,1),"C")</f>
        <v>A</v>
      </c>
    </row>
    <row r="408" spans="2:10" x14ac:dyDescent="0.2">
      <c r="B408" s="2">
        <v>347836</v>
      </c>
      <c r="C408" s="2" t="s">
        <v>12</v>
      </c>
      <c r="D408" s="2" t="s">
        <v>13</v>
      </c>
      <c r="E408" s="3" t="s">
        <v>6</v>
      </c>
      <c r="F408" s="11">
        <v>73669</v>
      </c>
      <c r="G408" s="11">
        <f>SUMIFS(Tabla13[VENTA ÚLT 12 MESES EN S/.],Tabla13[CATEGORÍA],Tabla13[[#This Row],[CATEGORÍA]])</f>
        <v>3061382</v>
      </c>
      <c r="H408" s="12">
        <f>IFERROR(Tabla13[[#This Row],[VENTA ÚLT 12 MESES EN S/.]]/Tabla13[[#This Row],[VENTA CAT ÚLT 12 MESES]],0)</f>
        <v>2.4063968495274358E-2</v>
      </c>
      <c r="I408" s="12">
        <f>SUMIFS($H$10:H408,$D$10:D408,Tabla13[[#This Row],[CATEGORÍA]])</f>
        <v>0.31512859225016676</v>
      </c>
      <c r="J408" s="3" t="str">
        <f>IFERROR(VLOOKUP(Tabla13[[#This Row],[% ACUM]],$D$5:$E$7,2,1),"C")</f>
        <v>A</v>
      </c>
    </row>
    <row r="409" spans="2:10" x14ac:dyDescent="0.2">
      <c r="B409" s="2">
        <v>364186</v>
      </c>
      <c r="C409" s="2" t="s">
        <v>710</v>
      </c>
      <c r="D409" s="2" t="s">
        <v>13</v>
      </c>
      <c r="E409" s="3" t="s">
        <v>6</v>
      </c>
      <c r="F409" s="11">
        <v>73308</v>
      </c>
      <c r="G409" s="11">
        <f>SUMIFS(Tabla13[VENTA ÚLT 12 MESES EN S/.],Tabla13[CATEGORÍA],Tabla13[[#This Row],[CATEGORÍA]])</f>
        <v>3061382</v>
      </c>
      <c r="H409" s="12">
        <f>IFERROR(Tabla13[[#This Row],[VENTA ÚLT 12 MESES EN S/.]]/Tabla13[[#This Row],[VENTA CAT ÚLT 12 MESES]],0)</f>
        <v>2.394604789601559E-2</v>
      </c>
      <c r="I409" s="12">
        <f>SUMIFS($H$10:H409,$D$10:D409,Tabla13[[#This Row],[CATEGORÍA]])</f>
        <v>0.33907464014618233</v>
      </c>
      <c r="J409" s="3" t="str">
        <f>IFERROR(VLOOKUP(Tabla13[[#This Row],[% ACUM]],$D$5:$E$7,2,1),"C")</f>
        <v>A</v>
      </c>
    </row>
    <row r="410" spans="2:10" x14ac:dyDescent="0.2">
      <c r="B410" s="2">
        <v>348253</v>
      </c>
      <c r="C410" s="2" t="s">
        <v>37</v>
      </c>
      <c r="D410" s="2" t="s">
        <v>13</v>
      </c>
      <c r="E410" s="3" t="s">
        <v>6</v>
      </c>
      <c r="F410" s="11">
        <v>73039</v>
      </c>
      <c r="G410" s="11">
        <f>SUMIFS(Tabla13[VENTA ÚLT 12 MESES EN S/.],Tabla13[CATEGORÍA],Tabla13[[#This Row],[CATEGORÍA]])</f>
        <v>3061382</v>
      </c>
      <c r="H410" s="12">
        <f>IFERROR(Tabla13[[#This Row],[VENTA ÚLT 12 MESES EN S/.]]/Tabla13[[#This Row],[VENTA CAT ÚLT 12 MESES]],0)</f>
        <v>2.385817908382554E-2</v>
      </c>
      <c r="I410" s="12">
        <f>SUMIFS($H$10:H410,$D$10:D410,Tabla13[[#This Row],[CATEGORÍA]])</f>
        <v>0.36293281923000786</v>
      </c>
      <c r="J410" s="3" t="str">
        <f>IFERROR(VLOOKUP(Tabla13[[#This Row],[% ACUM]],$D$5:$E$7,2,1),"C")</f>
        <v>A</v>
      </c>
    </row>
    <row r="411" spans="2:10" x14ac:dyDescent="0.2">
      <c r="B411" s="2">
        <v>348271</v>
      </c>
      <c r="C411" s="2" t="s">
        <v>261</v>
      </c>
      <c r="D411" s="2" t="s">
        <v>13</v>
      </c>
      <c r="E411" s="3" t="s">
        <v>6</v>
      </c>
      <c r="F411" s="11">
        <v>72898</v>
      </c>
      <c r="G411" s="11">
        <f>SUMIFS(Tabla13[VENTA ÚLT 12 MESES EN S/.],Tabla13[CATEGORÍA],Tabla13[[#This Row],[CATEGORÍA]])</f>
        <v>3061382</v>
      </c>
      <c r="H411" s="12">
        <f>IFERROR(Tabla13[[#This Row],[VENTA ÚLT 12 MESES EN S/.]]/Tabla13[[#This Row],[VENTA CAT ÚLT 12 MESES]],0)</f>
        <v>2.3812121453644138E-2</v>
      </c>
      <c r="I411" s="12">
        <f>SUMIFS($H$10:H411,$D$10:D411,Tabla13[[#This Row],[CATEGORÍA]])</f>
        <v>0.38674494068365201</v>
      </c>
      <c r="J411" s="3" t="str">
        <f>IFERROR(VLOOKUP(Tabla13[[#This Row],[% ACUM]],$D$5:$E$7,2,1),"C")</f>
        <v>A</v>
      </c>
    </row>
    <row r="412" spans="2:10" x14ac:dyDescent="0.2">
      <c r="B412" s="2">
        <v>348267</v>
      </c>
      <c r="C412" s="2" t="s">
        <v>483</v>
      </c>
      <c r="D412" s="2" t="s">
        <v>13</v>
      </c>
      <c r="E412" s="3" t="s">
        <v>6</v>
      </c>
      <c r="F412" s="11">
        <v>69614</v>
      </c>
      <c r="G412" s="11">
        <f>SUMIFS(Tabla13[VENTA ÚLT 12 MESES EN S/.],Tabla13[CATEGORÍA],Tabla13[[#This Row],[CATEGORÍA]])</f>
        <v>3061382</v>
      </c>
      <c r="H412" s="12">
        <f>IFERROR(Tabla13[[#This Row],[VENTA ÚLT 12 MESES EN S/.]]/Tabla13[[#This Row],[VENTA CAT ÚLT 12 MESES]],0)</f>
        <v>2.2739403315234753E-2</v>
      </c>
      <c r="I412" s="12">
        <f>SUMIFS($H$10:H412,$D$10:D412,Tabla13[[#This Row],[CATEGORÍA]])</f>
        <v>0.40948434399888678</v>
      </c>
      <c r="J412" s="3" t="str">
        <f>IFERROR(VLOOKUP(Tabla13[[#This Row],[% ACUM]],$D$5:$E$7,2,1),"C")</f>
        <v>A</v>
      </c>
    </row>
    <row r="413" spans="2:10" x14ac:dyDescent="0.2">
      <c r="B413" s="2">
        <v>348235</v>
      </c>
      <c r="C413" s="2" t="s">
        <v>317</v>
      </c>
      <c r="D413" s="2" t="s">
        <v>13</v>
      </c>
      <c r="E413" s="3" t="s">
        <v>6</v>
      </c>
      <c r="F413" s="11">
        <v>69376</v>
      </c>
      <c r="G413" s="11">
        <f>SUMIFS(Tabla13[VENTA ÚLT 12 MESES EN S/.],Tabla13[CATEGORÍA],Tabla13[[#This Row],[CATEGORÍA]])</f>
        <v>3061382</v>
      </c>
      <c r="H413" s="12">
        <f>IFERROR(Tabla13[[#This Row],[VENTA ÚLT 12 MESES EN S/.]]/Tabla13[[#This Row],[VENTA CAT ÚLT 12 MESES]],0)</f>
        <v>2.2661660648687423E-2</v>
      </c>
      <c r="I413" s="12">
        <f>SUMIFS($H$10:H413,$D$10:D413,Tabla13[[#This Row],[CATEGORÍA]])</f>
        <v>0.43214600464757419</v>
      </c>
      <c r="J413" s="3" t="str">
        <f>IFERROR(VLOOKUP(Tabla13[[#This Row],[% ACUM]],$D$5:$E$7,2,1),"C")</f>
        <v>A</v>
      </c>
    </row>
    <row r="414" spans="2:10" x14ac:dyDescent="0.2">
      <c r="B414" s="2">
        <v>348254</v>
      </c>
      <c r="C414" s="2" t="s">
        <v>568</v>
      </c>
      <c r="D414" s="2" t="s">
        <v>13</v>
      </c>
      <c r="E414" s="3" t="s">
        <v>6</v>
      </c>
      <c r="F414" s="11">
        <v>66390</v>
      </c>
      <c r="G414" s="11">
        <f>SUMIFS(Tabla13[VENTA ÚLT 12 MESES EN S/.],Tabla13[CATEGORÍA],Tabla13[[#This Row],[CATEGORÍA]])</f>
        <v>3061382</v>
      </c>
      <c r="H414" s="12">
        <f>IFERROR(Tabla13[[#This Row],[VENTA ÚLT 12 MESES EN S/.]]/Tabla13[[#This Row],[VENTA CAT ÚLT 12 MESES]],0)</f>
        <v>2.1686284168391922E-2</v>
      </c>
      <c r="I414" s="12">
        <f>SUMIFS($H$10:H414,$D$10:D414,Tabla13[[#This Row],[CATEGORÍA]])</f>
        <v>0.4538322888159661</v>
      </c>
      <c r="J414" s="3" t="str">
        <f>IFERROR(VLOOKUP(Tabla13[[#This Row],[% ACUM]],$D$5:$E$7,2,1),"C")</f>
        <v>A</v>
      </c>
    </row>
    <row r="415" spans="2:10" x14ac:dyDescent="0.2">
      <c r="B415" s="2">
        <v>367774</v>
      </c>
      <c r="C415" s="2" t="s">
        <v>747</v>
      </c>
      <c r="D415" s="2" t="s">
        <v>13</v>
      </c>
      <c r="E415" s="3" t="s">
        <v>6</v>
      </c>
      <c r="F415" s="11">
        <v>65769</v>
      </c>
      <c r="G415" s="11">
        <f>SUMIFS(Tabla13[VENTA ÚLT 12 MESES EN S/.],Tabla13[CATEGORÍA],Tabla13[[#This Row],[CATEGORÍA]])</f>
        <v>3061382</v>
      </c>
      <c r="H415" s="12">
        <f>IFERROR(Tabla13[[#This Row],[VENTA ÚLT 12 MESES EN S/.]]/Tabla13[[#This Row],[VENTA CAT ÚLT 12 MESES]],0)</f>
        <v>2.148343460567809E-2</v>
      </c>
      <c r="I415" s="12">
        <f>SUMIFS($H$10:H415,$D$10:D415,Tabla13[[#This Row],[CATEGORÍA]])</f>
        <v>0.47531572342164419</v>
      </c>
      <c r="J415" s="3" t="str">
        <f>IFERROR(VLOOKUP(Tabla13[[#This Row],[% ACUM]],$D$5:$E$7,2,1),"C")</f>
        <v>A</v>
      </c>
    </row>
    <row r="416" spans="2:10" x14ac:dyDescent="0.2">
      <c r="B416" s="2">
        <v>362700</v>
      </c>
      <c r="C416" s="2" t="s">
        <v>511</v>
      </c>
      <c r="D416" s="2" t="s">
        <v>13</v>
      </c>
      <c r="E416" s="3" t="s">
        <v>6</v>
      </c>
      <c r="F416" s="11">
        <v>65224</v>
      </c>
      <c r="G416" s="11">
        <f>SUMIFS(Tabla13[VENTA ÚLT 12 MESES EN S/.],Tabla13[CATEGORÍA],Tabla13[[#This Row],[CATEGORÍA]])</f>
        <v>3061382</v>
      </c>
      <c r="H416" s="12">
        <f>IFERROR(Tabla13[[#This Row],[VENTA ÚLT 12 MESES EN S/.]]/Tabla13[[#This Row],[VENTA CAT ÚLT 12 MESES]],0)</f>
        <v>2.1305410432281891E-2</v>
      </c>
      <c r="I416" s="12">
        <f>SUMIFS($H$10:H416,$D$10:D416,Tabla13[[#This Row],[CATEGORÍA]])</f>
        <v>0.49662113385392609</v>
      </c>
      <c r="J416" s="3" t="str">
        <f>IFERROR(VLOOKUP(Tabla13[[#This Row],[% ACUM]],$D$5:$E$7,2,1),"C")</f>
        <v>A</v>
      </c>
    </row>
    <row r="417" spans="2:10" x14ac:dyDescent="0.2">
      <c r="B417" s="2">
        <v>348117</v>
      </c>
      <c r="C417" s="2" t="s">
        <v>164</v>
      </c>
      <c r="D417" s="2" t="s">
        <v>13</v>
      </c>
      <c r="E417" s="3" t="s">
        <v>6</v>
      </c>
      <c r="F417" s="11">
        <v>65202</v>
      </c>
      <c r="G417" s="11">
        <f>SUMIFS(Tabla13[VENTA ÚLT 12 MESES EN S/.],Tabla13[CATEGORÍA],Tabla13[[#This Row],[CATEGORÍA]])</f>
        <v>3061382</v>
      </c>
      <c r="H417" s="12">
        <f>IFERROR(Tabla13[[#This Row],[VENTA ÚLT 12 MESES EN S/.]]/Tabla13[[#This Row],[VENTA CAT ÚLT 12 MESES]],0)</f>
        <v>2.1298224135374154E-2</v>
      </c>
      <c r="I417" s="12">
        <f>SUMIFS($H$10:H417,$D$10:D417,Tabla13[[#This Row],[CATEGORÍA]])</f>
        <v>0.51791935798930022</v>
      </c>
      <c r="J417" s="3" t="str">
        <f>IFERROR(VLOOKUP(Tabla13[[#This Row],[% ACUM]],$D$5:$E$7,2,1),"C")</f>
        <v>B</v>
      </c>
    </row>
    <row r="418" spans="2:10" x14ac:dyDescent="0.2">
      <c r="B418" s="2">
        <v>348240</v>
      </c>
      <c r="C418" s="2" t="s">
        <v>664</v>
      </c>
      <c r="D418" s="2" t="s">
        <v>13</v>
      </c>
      <c r="E418" s="3" t="s">
        <v>6</v>
      </c>
      <c r="F418" s="11">
        <v>64269</v>
      </c>
      <c r="G418" s="11">
        <f>SUMIFS(Tabla13[VENTA ÚLT 12 MESES EN S/.],Tabla13[CATEGORÍA],Tabla13[[#This Row],[CATEGORÍA]])</f>
        <v>3061382</v>
      </c>
      <c r="H418" s="12">
        <f>IFERROR(Tabla13[[#This Row],[VENTA ÚLT 12 MESES EN S/.]]/Tabla13[[#This Row],[VENTA CAT ÚLT 12 MESES]],0)</f>
        <v>2.0993459816514241E-2</v>
      </c>
      <c r="I418" s="12">
        <f>SUMIFS($H$10:H418,$D$10:D418,Tabla13[[#This Row],[CATEGORÍA]])</f>
        <v>0.53891281780581446</v>
      </c>
      <c r="J418" s="3" t="str">
        <f>IFERROR(VLOOKUP(Tabla13[[#This Row],[% ACUM]],$D$5:$E$7,2,1),"C")</f>
        <v>B</v>
      </c>
    </row>
    <row r="419" spans="2:10" x14ac:dyDescent="0.2">
      <c r="B419" s="2">
        <v>348114</v>
      </c>
      <c r="C419" s="2" t="s">
        <v>532</v>
      </c>
      <c r="D419" s="2" t="s">
        <v>13</v>
      </c>
      <c r="E419" s="3" t="s">
        <v>6</v>
      </c>
      <c r="F419" s="11">
        <v>63937</v>
      </c>
      <c r="G419" s="11">
        <f>SUMIFS(Tabla13[VENTA ÚLT 12 MESES EN S/.],Tabla13[CATEGORÍA],Tabla13[[#This Row],[CATEGORÍA]])</f>
        <v>3061382</v>
      </c>
      <c r="H419" s="12">
        <f>IFERROR(Tabla13[[#This Row],[VENTA ÚLT 12 MESES EN S/.]]/Tabla13[[#This Row],[VENTA CAT ÚLT 12 MESES]],0)</f>
        <v>2.088501206317931E-2</v>
      </c>
      <c r="I419" s="12">
        <f>SUMIFS($H$10:H419,$D$10:D419,Tabla13[[#This Row],[CATEGORÍA]])</f>
        <v>0.55979782986899373</v>
      </c>
      <c r="J419" s="3" t="str">
        <f>IFERROR(VLOOKUP(Tabla13[[#This Row],[% ACUM]],$D$5:$E$7,2,1),"C")</f>
        <v>B</v>
      </c>
    </row>
    <row r="420" spans="2:10" x14ac:dyDescent="0.2">
      <c r="B420" s="2">
        <v>364334</v>
      </c>
      <c r="C420" s="2" t="s">
        <v>649</v>
      </c>
      <c r="D420" s="2" t="s">
        <v>13</v>
      </c>
      <c r="E420" s="3" t="s">
        <v>6</v>
      </c>
      <c r="F420" s="11">
        <v>60923</v>
      </c>
      <c r="G420" s="11">
        <f>SUMIFS(Tabla13[VENTA ÚLT 12 MESES EN S/.],Tabla13[CATEGORÍA],Tabla13[[#This Row],[CATEGORÍA]])</f>
        <v>3061382</v>
      </c>
      <c r="H420" s="12">
        <f>IFERROR(Tabla13[[#This Row],[VENTA ÚLT 12 MESES EN S/.]]/Tabla13[[#This Row],[VENTA CAT ÚLT 12 MESES]],0)</f>
        <v>1.9900489386819417E-2</v>
      </c>
      <c r="I420" s="12">
        <f>SUMIFS($H$10:H420,$D$10:D420,Tabla13[[#This Row],[CATEGORÍA]])</f>
        <v>0.57969831925581317</v>
      </c>
      <c r="J420" s="3" t="str">
        <f>IFERROR(VLOOKUP(Tabla13[[#This Row],[% ACUM]],$D$5:$E$7,2,1),"C")</f>
        <v>B</v>
      </c>
    </row>
    <row r="421" spans="2:10" x14ac:dyDescent="0.2">
      <c r="B421" s="2">
        <v>367772</v>
      </c>
      <c r="C421" s="2" t="s">
        <v>317</v>
      </c>
      <c r="D421" s="2" t="s">
        <v>13</v>
      </c>
      <c r="E421" s="3" t="s">
        <v>6</v>
      </c>
      <c r="F421" s="11">
        <v>60471</v>
      </c>
      <c r="G421" s="11">
        <f>SUMIFS(Tabla13[VENTA ÚLT 12 MESES EN S/.],Tabla13[CATEGORÍA],Tabla13[[#This Row],[CATEGORÍA]])</f>
        <v>3061382</v>
      </c>
      <c r="H421" s="12">
        <f>IFERROR(Tabla13[[#This Row],[VENTA ÚLT 12 MESES EN S/.]]/Tabla13[[#This Row],[VENTA CAT ÚLT 12 MESES]],0)</f>
        <v>1.9752843650351376E-2</v>
      </c>
      <c r="I421" s="12">
        <f>SUMIFS($H$10:H421,$D$10:D421,Tabla13[[#This Row],[CATEGORÍA]])</f>
        <v>0.59945116290616451</v>
      </c>
      <c r="J421" s="3" t="str">
        <f>IFERROR(VLOOKUP(Tabla13[[#This Row],[% ACUM]],$D$5:$E$7,2,1),"C")</f>
        <v>B</v>
      </c>
    </row>
    <row r="422" spans="2:10" x14ac:dyDescent="0.2">
      <c r="B422" s="2">
        <v>348251</v>
      </c>
      <c r="C422" s="2" t="s">
        <v>37</v>
      </c>
      <c r="D422" s="2" t="s">
        <v>13</v>
      </c>
      <c r="E422" s="3" t="s">
        <v>6</v>
      </c>
      <c r="F422" s="11">
        <v>58496</v>
      </c>
      <c r="G422" s="11">
        <f>SUMIFS(Tabla13[VENTA ÚLT 12 MESES EN S/.],Tabla13[CATEGORÍA],Tabla13[[#This Row],[CATEGORÍA]])</f>
        <v>3061382</v>
      </c>
      <c r="H422" s="12">
        <f>IFERROR(Tabla13[[#This Row],[VENTA ÚLT 12 MESES EN S/.]]/Tabla13[[#This Row],[VENTA CAT ÚLT 12 MESES]],0)</f>
        <v>1.9107710177952309E-2</v>
      </c>
      <c r="I422" s="12">
        <f>SUMIFS($H$10:H422,$D$10:D422,Tabla13[[#This Row],[CATEGORÍA]])</f>
        <v>0.61855887308411683</v>
      </c>
      <c r="J422" s="3" t="str">
        <f>IFERROR(VLOOKUP(Tabla13[[#This Row],[% ACUM]],$D$5:$E$7,2,1),"C")</f>
        <v>B</v>
      </c>
    </row>
    <row r="423" spans="2:10" x14ac:dyDescent="0.2">
      <c r="B423" s="2">
        <v>364415</v>
      </c>
      <c r="C423" s="2" t="s">
        <v>88</v>
      </c>
      <c r="D423" s="2" t="s">
        <v>13</v>
      </c>
      <c r="E423" s="3" t="s">
        <v>6</v>
      </c>
      <c r="F423" s="11">
        <v>58368</v>
      </c>
      <c r="G423" s="11">
        <f>SUMIFS(Tabla13[VENTA ÚLT 12 MESES EN S/.],Tabla13[CATEGORÍA],Tabla13[[#This Row],[CATEGORÍA]])</f>
        <v>3061382</v>
      </c>
      <c r="H423" s="12">
        <f>IFERROR(Tabla13[[#This Row],[VENTA ÚLT 12 MESES EN S/.]]/Tabla13[[#This Row],[VENTA CAT ÚLT 12 MESES]],0)</f>
        <v>1.9065898995943662E-2</v>
      </c>
      <c r="I423" s="12">
        <f>SUMIFS($H$10:H423,$D$10:D423,Tabla13[[#This Row],[CATEGORÍA]])</f>
        <v>0.63762477208006052</v>
      </c>
      <c r="J423" s="3" t="str">
        <f>IFERROR(VLOOKUP(Tabla13[[#This Row],[% ACUM]],$D$5:$E$7,2,1),"C")</f>
        <v>B</v>
      </c>
    </row>
    <row r="424" spans="2:10" x14ac:dyDescent="0.2">
      <c r="B424" s="2">
        <v>348424</v>
      </c>
      <c r="C424" s="2" t="s">
        <v>643</v>
      </c>
      <c r="D424" s="2" t="s">
        <v>13</v>
      </c>
      <c r="E424" s="3" t="s">
        <v>6</v>
      </c>
      <c r="F424" s="11">
        <v>57127</v>
      </c>
      <c r="G424" s="11">
        <f>SUMIFS(Tabla13[VENTA ÚLT 12 MESES EN S/.],Tabla13[CATEGORÍA],Tabla13[[#This Row],[CATEGORÍA]])</f>
        <v>3061382</v>
      </c>
      <c r="H424" s="12">
        <f>IFERROR(Tabla13[[#This Row],[VENTA ÚLT 12 MESES EN S/.]]/Tabla13[[#This Row],[VENTA CAT ÚLT 12 MESES]],0)</f>
        <v>1.8660526520375437E-2</v>
      </c>
      <c r="I424" s="12">
        <f>SUMIFS($H$10:H424,$D$10:D424,Tabla13[[#This Row],[CATEGORÍA]])</f>
        <v>0.65628529860043594</v>
      </c>
      <c r="J424" s="3" t="str">
        <f>IFERROR(VLOOKUP(Tabla13[[#This Row],[% ACUM]],$D$5:$E$7,2,1),"C")</f>
        <v>B</v>
      </c>
    </row>
    <row r="425" spans="2:10" x14ac:dyDescent="0.2">
      <c r="B425" s="2">
        <v>348124</v>
      </c>
      <c r="C425" s="2" t="s">
        <v>581</v>
      </c>
      <c r="D425" s="2" t="s">
        <v>13</v>
      </c>
      <c r="E425" s="3" t="s">
        <v>6</v>
      </c>
      <c r="F425" s="11">
        <v>56687</v>
      </c>
      <c r="G425" s="11">
        <f>SUMIFS(Tabla13[VENTA ÚLT 12 MESES EN S/.],Tabla13[CATEGORÍA],Tabla13[[#This Row],[CATEGORÍA]])</f>
        <v>3061382</v>
      </c>
      <c r="H425" s="12">
        <f>IFERROR(Tabla13[[#This Row],[VENTA ÚLT 12 MESES EN S/.]]/Tabla13[[#This Row],[VENTA CAT ÚLT 12 MESES]],0)</f>
        <v>1.8516800582220709E-2</v>
      </c>
      <c r="I425" s="12">
        <f>SUMIFS($H$10:H425,$D$10:D425,Tabla13[[#This Row],[CATEGORÍA]])</f>
        <v>0.67480209918265666</v>
      </c>
      <c r="J425" s="3" t="str">
        <f>IFERROR(VLOOKUP(Tabla13[[#This Row],[% ACUM]],$D$5:$E$7,2,1),"C")</f>
        <v>B</v>
      </c>
    </row>
    <row r="426" spans="2:10" x14ac:dyDescent="0.2">
      <c r="B426" s="2">
        <v>348250</v>
      </c>
      <c r="C426" s="2" t="s">
        <v>214</v>
      </c>
      <c r="D426" s="2" t="s">
        <v>13</v>
      </c>
      <c r="E426" s="3" t="s">
        <v>6</v>
      </c>
      <c r="F426" s="11">
        <v>55687</v>
      </c>
      <c r="G426" s="11">
        <f>SUMIFS(Tabla13[VENTA ÚLT 12 MESES EN S/.],Tabla13[CATEGORÍA],Tabla13[[#This Row],[CATEGORÍA]])</f>
        <v>3061382</v>
      </c>
      <c r="H426" s="12">
        <f>IFERROR(Tabla13[[#This Row],[VENTA ÚLT 12 MESES EN S/.]]/Tabla13[[#This Row],[VENTA CAT ÚLT 12 MESES]],0)</f>
        <v>1.8190150722778145E-2</v>
      </c>
      <c r="I426" s="12">
        <f>SUMIFS($H$10:H426,$D$10:D426,Tabla13[[#This Row],[CATEGORÍA]])</f>
        <v>0.69299224990543484</v>
      </c>
      <c r="J426" s="3" t="str">
        <f>IFERROR(VLOOKUP(Tabla13[[#This Row],[% ACUM]],$D$5:$E$7,2,1),"C")</f>
        <v>B</v>
      </c>
    </row>
    <row r="427" spans="2:10" x14ac:dyDescent="0.2">
      <c r="B427" s="2">
        <v>362728</v>
      </c>
      <c r="C427" s="2" t="s">
        <v>754</v>
      </c>
      <c r="D427" s="2" t="s">
        <v>13</v>
      </c>
      <c r="E427" s="3" t="s">
        <v>6</v>
      </c>
      <c r="F427" s="11">
        <v>54878</v>
      </c>
      <c r="G427" s="11">
        <f>SUMIFS(Tabla13[VENTA ÚLT 12 MESES EN S/.],Tabla13[CATEGORÍA],Tabla13[[#This Row],[CATEGORÍA]])</f>
        <v>3061382</v>
      </c>
      <c r="H427" s="12">
        <f>IFERROR(Tabla13[[#This Row],[VENTA ÚLT 12 MESES EN S/.]]/Tabla13[[#This Row],[VENTA CAT ÚLT 12 MESES]],0)</f>
        <v>1.7925890986489109E-2</v>
      </c>
      <c r="I427" s="12">
        <f>SUMIFS($H$10:H427,$D$10:D427,Tabla13[[#This Row],[CATEGORÍA]])</f>
        <v>0.71091814089192396</v>
      </c>
      <c r="J427" s="3" t="str">
        <f>IFERROR(VLOOKUP(Tabla13[[#This Row],[% ACUM]],$D$5:$E$7,2,1),"C")</f>
        <v>B</v>
      </c>
    </row>
    <row r="428" spans="2:10" x14ac:dyDescent="0.2">
      <c r="B428" s="2">
        <v>348266</v>
      </c>
      <c r="C428" s="2" t="s">
        <v>284</v>
      </c>
      <c r="D428" s="2" t="s">
        <v>13</v>
      </c>
      <c r="E428" s="3" t="s">
        <v>6</v>
      </c>
      <c r="F428" s="11">
        <v>52537</v>
      </c>
      <c r="G428" s="11">
        <f>SUMIFS(Tabla13[VENTA ÚLT 12 MESES EN S/.],Tabla13[CATEGORÍA],Tabla13[[#This Row],[CATEGORÍA]])</f>
        <v>3061382</v>
      </c>
      <c r="H428" s="12">
        <f>IFERROR(Tabla13[[#This Row],[VENTA ÚLT 12 MESES EN S/.]]/Tabla13[[#This Row],[VENTA CAT ÚLT 12 MESES]],0)</f>
        <v>1.7161203665534062E-2</v>
      </c>
      <c r="I428" s="12">
        <f>SUMIFS($H$10:H428,$D$10:D428,Tabla13[[#This Row],[CATEGORÍA]])</f>
        <v>0.72807934455745804</v>
      </c>
      <c r="J428" s="3" t="str">
        <f>IFERROR(VLOOKUP(Tabla13[[#This Row],[% ACUM]],$D$5:$E$7,2,1),"C")</f>
        <v>B</v>
      </c>
    </row>
    <row r="429" spans="2:10" x14ac:dyDescent="0.2">
      <c r="B429" s="2">
        <v>348256</v>
      </c>
      <c r="C429" s="2" t="s">
        <v>319</v>
      </c>
      <c r="D429" s="2" t="s">
        <v>13</v>
      </c>
      <c r="E429" s="3" t="s">
        <v>6</v>
      </c>
      <c r="F429" s="11">
        <v>51469</v>
      </c>
      <c r="G429" s="11">
        <f>SUMIFS(Tabla13[VENTA ÚLT 12 MESES EN S/.],Tabla13[CATEGORÍA],Tabla13[[#This Row],[CATEGORÍA]])</f>
        <v>3061382</v>
      </c>
      <c r="H429" s="12">
        <f>IFERROR(Tabla13[[#This Row],[VENTA ÚLT 12 MESES EN S/.]]/Tabla13[[#This Row],[VENTA CAT ÚLT 12 MESES]],0)</f>
        <v>1.6812341615649404E-2</v>
      </c>
      <c r="I429" s="12">
        <f>SUMIFS($H$10:H429,$D$10:D429,Tabla13[[#This Row],[CATEGORÍA]])</f>
        <v>0.74489168617310741</v>
      </c>
      <c r="J429" s="3" t="str">
        <f>IFERROR(VLOOKUP(Tabla13[[#This Row],[% ACUM]],$D$5:$E$7,2,1),"C")</f>
        <v>B</v>
      </c>
    </row>
    <row r="430" spans="2:10" x14ac:dyDescent="0.2">
      <c r="B430" s="2">
        <v>348123</v>
      </c>
      <c r="C430" s="2" t="s">
        <v>581</v>
      </c>
      <c r="D430" s="2" t="s">
        <v>13</v>
      </c>
      <c r="E430" s="3" t="s">
        <v>6</v>
      </c>
      <c r="F430" s="11">
        <v>50331</v>
      </c>
      <c r="G430" s="11">
        <f>SUMIFS(Tabla13[VENTA ÚLT 12 MESES EN S/.],Tabla13[CATEGORÍA],Tabla13[[#This Row],[CATEGORÍA]])</f>
        <v>3061382</v>
      </c>
      <c r="H430" s="12">
        <f>IFERROR(Tabla13[[#This Row],[VENTA ÚLT 12 MESES EN S/.]]/Tabla13[[#This Row],[VENTA CAT ÚLT 12 MESES]],0)</f>
        <v>1.6440614075603762E-2</v>
      </c>
      <c r="I430" s="12">
        <f>SUMIFS($H$10:H430,$D$10:D430,Tabla13[[#This Row],[CATEGORÍA]])</f>
        <v>0.76133230024871112</v>
      </c>
      <c r="J430" s="3" t="str">
        <f>IFERROR(VLOOKUP(Tabla13[[#This Row],[% ACUM]],$D$5:$E$7,2,1),"C")</f>
        <v>B</v>
      </c>
    </row>
    <row r="431" spans="2:10" x14ac:dyDescent="0.2">
      <c r="B431" s="2">
        <v>347838</v>
      </c>
      <c r="C431" s="2" t="s">
        <v>12</v>
      </c>
      <c r="D431" s="2" t="s">
        <v>13</v>
      </c>
      <c r="E431" s="3" t="s">
        <v>6</v>
      </c>
      <c r="F431" s="11">
        <v>49914</v>
      </c>
      <c r="G431" s="11">
        <f>SUMIFS(Tabla13[VENTA ÚLT 12 MESES EN S/.],Tabla13[CATEGORÍA],Tabla13[[#This Row],[CATEGORÍA]])</f>
        <v>3061382</v>
      </c>
      <c r="H431" s="12">
        <f>IFERROR(Tabla13[[#This Row],[VENTA ÚLT 12 MESES EN S/.]]/Tabla13[[#This Row],[VENTA CAT ÚLT 12 MESES]],0)</f>
        <v>1.6304401084216213E-2</v>
      </c>
      <c r="I431" s="12">
        <f>SUMIFS($H$10:H431,$D$10:D431,Tabla13[[#This Row],[CATEGORÍA]])</f>
        <v>0.77763670133292728</v>
      </c>
      <c r="J431" s="3" t="str">
        <f>IFERROR(VLOOKUP(Tabla13[[#This Row],[% ACUM]],$D$5:$E$7,2,1),"C")</f>
        <v>B</v>
      </c>
    </row>
    <row r="432" spans="2:10" x14ac:dyDescent="0.2">
      <c r="B432" s="2">
        <v>367773</v>
      </c>
      <c r="C432" s="2" t="s">
        <v>716</v>
      </c>
      <c r="D432" s="2" t="s">
        <v>13</v>
      </c>
      <c r="E432" s="3" t="s">
        <v>6</v>
      </c>
      <c r="F432" s="11">
        <v>49189</v>
      </c>
      <c r="G432" s="11">
        <f>SUMIFS(Tabla13[VENTA ÚLT 12 MESES EN S/.],Tabla13[CATEGORÍA],Tabla13[[#This Row],[CATEGORÍA]])</f>
        <v>3061382</v>
      </c>
      <c r="H432" s="12">
        <f>IFERROR(Tabla13[[#This Row],[VENTA ÚLT 12 MESES EN S/.]]/Tabla13[[#This Row],[VENTA CAT ÚLT 12 MESES]],0)</f>
        <v>1.6067579936120353E-2</v>
      </c>
      <c r="I432" s="12">
        <f>SUMIFS($H$10:H432,$D$10:D432,Tabla13[[#This Row],[CATEGORÍA]])</f>
        <v>0.79370428126904768</v>
      </c>
      <c r="J432" s="3" t="str">
        <f>IFERROR(VLOOKUP(Tabla13[[#This Row],[% ACUM]],$D$5:$E$7,2,1),"C")</f>
        <v>B</v>
      </c>
    </row>
    <row r="433" spans="2:10" x14ac:dyDescent="0.2">
      <c r="B433" s="2">
        <v>348449</v>
      </c>
      <c r="C433" s="2" t="s">
        <v>517</v>
      </c>
      <c r="D433" s="2" t="s">
        <v>13</v>
      </c>
      <c r="E433" s="3" t="s">
        <v>6</v>
      </c>
      <c r="F433" s="11">
        <v>47992</v>
      </c>
      <c r="G433" s="11">
        <f>SUMIFS(Tabla13[VENTA ÚLT 12 MESES EN S/.],Tabla13[CATEGORÍA],Tabla13[[#This Row],[CATEGORÍA]])</f>
        <v>3061382</v>
      </c>
      <c r="H433" s="12">
        <f>IFERROR(Tabla13[[#This Row],[VENTA ÚLT 12 MESES EN S/.]]/Tabla13[[#This Row],[VENTA CAT ÚLT 12 MESES]],0)</f>
        <v>1.5676580054367603E-2</v>
      </c>
      <c r="I433" s="12">
        <f>SUMIFS($H$10:H433,$D$10:D433,Tabla13[[#This Row],[CATEGORÍA]])</f>
        <v>0.80938086132341525</v>
      </c>
      <c r="J433" s="3" t="str">
        <f>IFERROR(VLOOKUP(Tabla13[[#This Row],[% ACUM]],$D$5:$E$7,2,1),"C")</f>
        <v>C</v>
      </c>
    </row>
    <row r="434" spans="2:10" x14ac:dyDescent="0.2">
      <c r="B434" s="2">
        <v>347848</v>
      </c>
      <c r="C434" s="2" t="s">
        <v>174</v>
      </c>
      <c r="D434" s="2" t="s">
        <v>13</v>
      </c>
      <c r="E434" s="3" t="s">
        <v>6</v>
      </c>
      <c r="F434" s="11">
        <v>47633</v>
      </c>
      <c r="G434" s="11">
        <f>SUMIFS(Tabla13[VENTA ÚLT 12 MESES EN S/.],Tabla13[CATEGORÍA],Tabla13[[#This Row],[CATEGORÍA]])</f>
        <v>3061382</v>
      </c>
      <c r="H434" s="12">
        <f>IFERROR(Tabla13[[#This Row],[VENTA ÚLT 12 MESES EN S/.]]/Tabla13[[#This Row],[VENTA CAT ÚLT 12 MESES]],0)</f>
        <v>1.5559312754827722E-2</v>
      </c>
      <c r="I434" s="12">
        <f>SUMIFS($H$10:H434,$D$10:D434,Tabla13[[#This Row],[CATEGORÍA]])</f>
        <v>0.82494017407824294</v>
      </c>
      <c r="J434" s="3" t="str">
        <f>IFERROR(VLOOKUP(Tabla13[[#This Row],[% ACUM]],$D$5:$E$7,2,1),"C")</f>
        <v>C</v>
      </c>
    </row>
    <row r="435" spans="2:10" x14ac:dyDescent="0.2">
      <c r="B435" s="2">
        <v>347852</v>
      </c>
      <c r="C435" s="2" t="s">
        <v>18</v>
      </c>
      <c r="D435" s="2" t="s">
        <v>13</v>
      </c>
      <c r="E435" s="3" t="s">
        <v>6</v>
      </c>
      <c r="F435" s="11">
        <v>46139</v>
      </c>
      <c r="G435" s="11">
        <f>SUMIFS(Tabla13[VENTA ÚLT 12 MESES EN S/.],Tabla13[CATEGORÍA],Tabla13[[#This Row],[CATEGORÍA]])</f>
        <v>3061382</v>
      </c>
      <c r="H435" s="12">
        <f>IFERROR(Tabla13[[#This Row],[VENTA ÚLT 12 MESES EN S/.]]/Tabla13[[#This Row],[VENTA CAT ÚLT 12 MESES]],0)</f>
        <v>1.5071297864820529E-2</v>
      </c>
      <c r="I435" s="12">
        <f>SUMIFS($H$10:H435,$D$10:D435,Tabla13[[#This Row],[CATEGORÍA]])</f>
        <v>0.84001147194306347</v>
      </c>
      <c r="J435" s="3" t="str">
        <f>IFERROR(VLOOKUP(Tabla13[[#This Row],[% ACUM]],$D$5:$E$7,2,1),"C")</f>
        <v>C</v>
      </c>
    </row>
    <row r="436" spans="2:10" x14ac:dyDescent="0.2">
      <c r="B436" s="2">
        <v>364298</v>
      </c>
      <c r="C436" s="2" t="s">
        <v>440</v>
      </c>
      <c r="D436" s="2" t="s">
        <v>13</v>
      </c>
      <c r="E436" s="3" t="s">
        <v>6</v>
      </c>
      <c r="F436" s="11">
        <v>44269</v>
      </c>
      <c r="G436" s="11">
        <f>SUMIFS(Tabla13[VENTA ÚLT 12 MESES EN S/.],Tabla13[CATEGORÍA],Tabla13[[#This Row],[CATEGORÍA]])</f>
        <v>3061382</v>
      </c>
      <c r="H436" s="12">
        <f>IFERROR(Tabla13[[#This Row],[VENTA ÚLT 12 MESES EN S/.]]/Tabla13[[#This Row],[VENTA CAT ÚLT 12 MESES]],0)</f>
        <v>1.4460462627662931E-2</v>
      </c>
      <c r="I436" s="12">
        <f>SUMIFS($H$10:H436,$D$10:D436,Tabla13[[#This Row],[CATEGORÍA]])</f>
        <v>0.85447193457072645</v>
      </c>
      <c r="J436" s="3" t="str">
        <f>IFERROR(VLOOKUP(Tabla13[[#This Row],[% ACUM]],$D$5:$E$7,2,1),"C")</f>
        <v>C</v>
      </c>
    </row>
    <row r="437" spans="2:10" x14ac:dyDescent="0.2">
      <c r="B437" s="2">
        <v>348270</v>
      </c>
      <c r="C437" s="2" t="s">
        <v>260</v>
      </c>
      <c r="D437" s="2" t="s">
        <v>13</v>
      </c>
      <c r="E437" s="3" t="s">
        <v>6</v>
      </c>
      <c r="F437" s="11">
        <v>35327</v>
      </c>
      <c r="G437" s="11">
        <f>SUMIFS(Tabla13[VENTA ÚLT 12 MESES EN S/.],Tabla13[CATEGORÍA],Tabla13[[#This Row],[CATEGORÍA]])</f>
        <v>3061382</v>
      </c>
      <c r="H437" s="12">
        <f>IFERROR(Tabla13[[#This Row],[VENTA ÚLT 12 MESES EN S/.]]/Tabla13[[#This Row],[VENTA CAT ÚLT 12 MESES]],0)</f>
        <v>1.1539559584527511E-2</v>
      </c>
      <c r="I437" s="12">
        <f>SUMIFS($H$10:H437,$D$10:D437,Tabla13[[#This Row],[CATEGORÍA]])</f>
        <v>0.86601149415525391</v>
      </c>
      <c r="J437" s="3" t="str">
        <f>IFERROR(VLOOKUP(Tabla13[[#This Row],[% ACUM]],$D$5:$E$7,2,1),"C")</f>
        <v>C</v>
      </c>
    </row>
    <row r="438" spans="2:10" x14ac:dyDescent="0.2">
      <c r="B438" s="2">
        <v>362588</v>
      </c>
      <c r="C438" s="2" t="s">
        <v>604</v>
      </c>
      <c r="D438" s="2" t="s">
        <v>13</v>
      </c>
      <c r="E438" s="3" t="s">
        <v>6</v>
      </c>
      <c r="F438" s="11">
        <v>35108</v>
      </c>
      <c r="G438" s="11">
        <f>SUMIFS(Tabla13[VENTA ÚLT 12 MESES EN S/.],Tabla13[CATEGORÍA],Tabla13[[#This Row],[CATEGORÍA]])</f>
        <v>3061382</v>
      </c>
      <c r="H438" s="12">
        <f>IFERROR(Tabla13[[#This Row],[VENTA ÚLT 12 MESES EN S/.]]/Tabla13[[#This Row],[VENTA CAT ÚLT 12 MESES]],0)</f>
        <v>1.1468023265309589E-2</v>
      </c>
      <c r="I438" s="12">
        <f>SUMIFS($H$10:H438,$D$10:D438,Tabla13[[#This Row],[CATEGORÍA]])</f>
        <v>0.87747951742056352</v>
      </c>
      <c r="J438" s="3" t="str">
        <f>IFERROR(VLOOKUP(Tabla13[[#This Row],[% ACUM]],$D$5:$E$7,2,1),"C")</f>
        <v>C</v>
      </c>
    </row>
    <row r="439" spans="2:10" x14ac:dyDescent="0.2">
      <c r="B439" s="2">
        <v>364185</v>
      </c>
      <c r="C439" s="2" t="s">
        <v>434</v>
      </c>
      <c r="D439" s="2" t="s">
        <v>13</v>
      </c>
      <c r="E439" s="3" t="s">
        <v>6</v>
      </c>
      <c r="F439" s="11">
        <v>32720</v>
      </c>
      <c r="G439" s="11">
        <f>SUMIFS(Tabla13[VENTA ÚLT 12 MESES EN S/.],Tabla13[CATEGORÍA],Tabla13[[#This Row],[CATEGORÍA]])</f>
        <v>3061382</v>
      </c>
      <c r="H439" s="12">
        <f>IFERROR(Tabla13[[#This Row],[VENTA ÚLT 12 MESES EN S/.]]/Tabla13[[#This Row],[VENTA CAT ÚLT 12 MESES]],0)</f>
        <v>1.0687983400960742E-2</v>
      </c>
      <c r="I439" s="12">
        <f>SUMIFS($H$10:H439,$D$10:D439,Tabla13[[#This Row],[CATEGORÍA]])</f>
        <v>0.88816750082152429</v>
      </c>
      <c r="J439" s="3" t="str">
        <f>IFERROR(VLOOKUP(Tabla13[[#This Row],[% ACUM]],$D$5:$E$7,2,1),"C")</f>
        <v>C</v>
      </c>
    </row>
    <row r="440" spans="2:10" x14ac:dyDescent="0.2">
      <c r="B440" s="2">
        <v>348236</v>
      </c>
      <c r="C440" s="2" t="s">
        <v>318</v>
      </c>
      <c r="D440" s="2" t="s">
        <v>13</v>
      </c>
      <c r="E440" s="3" t="s">
        <v>6</v>
      </c>
      <c r="F440" s="11">
        <v>31557</v>
      </c>
      <c r="G440" s="11">
        <f>SUMIFS(Tabla13[VENTA ÚLT 12 MESES EN S/.],Tabla13[CATEGORÍA],Tabla13[[#This Row],[CATEGORÍA]])</f>
        <v>3061382</v>
      </c>
      <c r="H440" s="12">
        <f>IFERROR(Tabla13[[#This Row],[VENTA ÚLT 12 MESES EN S/.]]/Tabla13[[#This Row],[VENTA CAT ÚLT 12 MESES]],0)</f>
        <v>1.0308089614429038E-2</v>
      </c>
      <c r="I440" s="12">
        <f>SUMIFS($H$10:H440,$D$10:D440,Tabla13[[#This Row],[CATEGORÍA]])</f>
        <v>0.89847559043595338</v>
      </c>
      <c r="J440" s="3" t="str">
        <f>IFERROR(VLOOKUP(Tabla13[[#This Row],[% ACUM]],$D$5:$E$7,2,1),"C")</f>
        <v>C</v>
      </c>
    </row>
    <row r="441" spans="2:10" x14ac:dyDescent="0.2">
      <c r="B441" s="2">
        <v>348264</v>
      </c>
      <c r="C441" s="2" t="s">
        <v>482</v>
      </c>
      <c r="D441" s="2" t="s">
        <v>13</v>
      </c>
      <c r="E441" s="3" t="s">
        <v>6</v>
      </c>
      <c r="F441" s="11">
        <v>29934</v>
      </c>
      <c r="G441" s="11">
        <f>SUMIFS(Tabla13[VENTA ÚLT 12 MESES EN S/.],Tabla13[CATEGORÍA],Tabla13[[#This Row],[CATEGORÍA]])</f>
        <v>3061382</v>
      </c>
      <c r="H441" s="12">
        <f>IFERROR(Tabla13[[#This Row],[VENTA ÚLT 12 MESES EN S/.]]/Tabla13[[#This Row],[VENTA CAT ÚLT 12 MESES]],0)</f>
        <v>9.7779368925537558E-3</v>
      </c>
      <c r="I441" s="12">
        <f>SUMIFS($H$10:H441,$D$10:D441,Tabla13[[#This Row],[CATEGORÍA]])</f>
        <v>0.90825352732850717</v>
      </c>
      <c r="J441" s="3" t="str">
        <f>IFERROR(VLOOKUP(Tabla13[[#This Row],[% ACUM]],$D$5:$E$7,2,1),"C")</f>
        <v>C</v>
      </c>
    </row>
    <row r="442" spans="2:10" x14ac:dyDescent="0.2">
      <c r="B442" s="2">
        <v>348238</v>
      </c>
      <c r="C442" s="2" t="s">
        <v>318</v>
      </c>
      <c r="D442" s="2" t="s">
        <v>13</v>
      </c>
      <c r="E442" s="3" t="s">
        <v>6</v>
      </c>
      <c r="F442" s="11">
        <v>29550</v>
      </c>
      <c r="G442" s="11">
        <f>SUMIFS(Tabla13[VENTA ÚLT 12 MESES EN S/.],Tabla13[CATEGORÍA],Tabla13[[#This Row],[CATEGORÍA]])</f>
        <v>3061382</v>
      </c>
      <c r="H442" s="12">
        <f>IFERROR(Tabla13[[#This Row],[VENTA ÚLT 12 MESES EN S/.]]/Tabla13[[#This Row],[VENTA CAT ÚLT 12 MESES]],0)</f>
        <v>9.6525033465278097E-3</v>
      </c>
      <c r="I442" s="12">
        <f>SUMIFS($H$10:H442,$D$10:D442,Tabla13[[#This Row],[CATEGORÍA]])</f>
        <v>0.91790603067503496</v>
      </c>
      <c r="J442" s="3" t="str">
        <f>IFERROR(VLOOKUP(Tabla13[[#This Row],[% ACUM]],$D$5:$E$7,2,1),"C")</f>
        <v>C</v>
      </c>
    </row>
    <row r="443" spans="2:10" x14ac:dyDescent="0.2">
      <c r="B443" s="2">
        <v>348450</v>
      </c>
      <c r="C443" s="2" t="s">
        <v>517</v>
      </c>
      <c r="D443" s="2" t="s">
        <v>13</v>
      </c>
      <c r="E443" s="3" t="s">
        <v>6</v>
      </c>
      <c r="F443" s="11">
        <v>26414</v>
      </c>
      <c r="G443" s="11">
        <f>SUMIFS(Tabla13[VENTA ÚLT 12 MESES EN S/.],Tabla13[CATEGORÍA],Tabla13[[#This Row],[CATEGORÍA]])</f>
        <v>3061382</v>
      </c>
      <c r="H443" s="12">
        <f>IFERROR(Tabla13[[#This Row],[VENTA ÚLT 12 MESES EN S/.]]/Tabla13[[#This Row],[VENTA CAT ÚLT 12 MESES]],0)</f>
        <v>8.6281293873159241E-3</v>
      </c>
      <c r="I443" s="12">
        <f>SUMIFS($H$10:H443,$D$10:D443,Tabla13[[#This Row],[CATEGORÍA]])</f>
        <v>0.9265341600623509</v>
      </c>
      <c r="J443" s="3" t="str">
        <f>IFERROR(VLOOKUP(Tabla13[[#This Row],[% ACUM]],$D$5:$E$7,2,1),"C")</f>
        <v>C</v>
      </c>
    </row>
    <row r="444" spans="2:10" x14ac:dyDescent="0.2">
      <c r="B444" s="2">
        <v>348115</v>
      </c>
      <c r="C444" s="2" t="s">
        <v>532</v>
      </c>
      <c r="D444" s="2" t="s">
        <v>13</v>
      </c>
      <c r="E444" s="3" t="s">
        <v>6</v>
      </c>
      <c r="F444" s="11">
        <v>26335</v>
      </c>
      <c r="G444" s="11">
        <f>SUMIFS(Tabla13[VENTA ÚLT 12 MESES EN S/.],Tabla13[CATEGORÍA],Tabla13[[#This Row],[CATEGORÍA]])</f>
        <v>3061382</v>
      </c>
      <c r="H444" s="12">
        <f>IFERROR(Tabla13[[#This Row],[VENTA ÚLT 12 MESES EN S/.]]/Tabla13[[#This Row],[VENTA CAT ÚLT 12 MESES]],0)</f>
        <v>8.6023240484199622E-3</v>
      </c>
      <c r="I444" s="12">
        <f>SUMIFS($H$10:H444,$D$10:D444,Tabla13[[#This Row],[CATEGORÍA]])</f>
        <v>0.93513648411077088</v>
      </c>
      <c r="J444" s="3" t="str">
        <f>IFERROR(VLOOKUP(Tabla13[[#This Row],[% ACUM]],$D$5:$E$7,2,1),"C")</f>
        <v>C</v>
      </c>
    </row>
    <row r="445" spans="2:10" x14ac:dyDescent="0.2">
      <c r="B445" s="2">
        <v>367710</v>
      </c>
      <c r="C445" s="2" t="s">
        <v>530</v>
      </c>
      <c r="D445" s="2" t="s">
        <v>13</v>
      </c>
      <c r="E445" s="3" t="s">
        <v>6</v>
      </c>
      <c r="F445" s="11">
        <v>25110</v>
      </c>
      <c r="G445" s="11">
        <f>SUMIFS(Tabla13[VENTA ÚLT 12 MESES EN S/.],Tabla13[CATEGORÍA],Tabla13[[#This Row],[CATEGORÍA]])</f>
        <v>3061382</v>
      </c>
      <c r="H445" s="12">
        <f>IFERROR(Tabla13[[#This Row],[VENTA ÚLT 12 MESES EN S/.]]/Tabla13[[#This Row],[VENTA CAT ÚLT 12 MESES]],0)</f>
        <v>8.2021779706028201E-3</v>
      </c>
      <c r="I445" s="12">
        <f>SUMIFS($H$10:H445,$D$10:D445,Tabla13[[#This Row],[CATEGORÍA]])</f>
        <v>0.94333866208137374</v>
      </c>
      <c r="J445" s="3" t="str">
        <f>IFERROR(VLOOKUP(Tabla13[[#This Row],[% ACUM]],$D$5:$E$7,2,1),"C")</f>
        <v>C</v>
      </c>
    </row>
    <row r="446" spans="2:10" x14ac:dyDescent="0.2">
      <c r="B446" s="2">
        <v>347844</v>
      </c>
      <c r="C446" s="2" t="s">
        <v>88</v>
      </c>
      <c r="D446" s="2" t="s">
        <v>13</v>
      </c>
      <c r="E446" s="3" t="s">
        <v>6</v>
      </c>
      <c r="F446" s="11">
        <v>23205</v>
      </c>
      <c r="G446" s="11">
        <f>SUMIFS(Tabla13[VENTA ÚLT 12 MESES EN S/.],Tabla13[CATEGORÍA],Tabla13[[#This Row],[CATEGORÍA]])</f>
        <v>3061382</v>
      </c>
      <c r="H446" s="12">
        <f>IFERROR(Tabla13[[#This Row],[VENTA ÚLT 12 MESES EN S/.]]/Tabla13[[#This Row],[VENTA CAT ÚLT 12 MESES]],0)</f>
        <v>7.5799099883647322E-3</v>
      </c>
      <c r="I446" s="12">
        <f>SUMIFS($H$10:H446,$D$10:D446,Tabla13[[#This Row],[CATEGORÍA]])</f>
        <v>0.95091857206973851</v>
      </c>
      <c r="J446" s="3" t="str">
        <f>IFERROR(VLOOKUP(Tabla13[[#This Row],[% ACUM]],$D$5:$E$7,2,1),"C")</f>
        <v>C</v>
      </c>
    </row>
    <row r="447" spans="2:10" x14ac:dyDescent="0.2">
      <c r="B447" s="2">
        <v>348249</v>
      </c>
      <c r="C447" s="2" t="s">
        <v>214</v>
      </c>
      <c r="D447" s="2" t="s">
        <v>13</v>
      </c>
      <c r="E447" s="3" t="s">
        <v>6</v>
      </c>
      <c r="F447" s="11">
        <v>23107</v>
      </c>
      <c r="G447" s="11">
        <f>SUMIFS(Tabla13[VENTA ÚLT 12 MESES EN S/.],Tabla13[CATEGORÍA],Tabla13[[#This Row],[CATEGORÍA]])</f>
        <v>3061382</v>
      </c>
      <c r="H447" s="12">
        <f>IFERROR(Tabla13[[#This Row],[VENTA ÚLT 12 MESES EN S/.]]/Tabla13[[#This Row],[VENTA CAT ÚLT 12 MESES]],0)</f>
        <v>7.5478983021393603E-3</v>
      </c>
      <c r="I447" s="12">
        <f>SUMIFS($H$10:H447,$D$10:D447,Tabla13[[#This Row],[CATEGORÍA]])</f>
        <v>0.95846647037187782</v>
      </c>
      <c r="J447" s="3" t="str">
        <f>IFERROR(VLOOKUP(Tabla13[[#This Row],[% ACUM]],$D$5:$E$7,2,1),"C")</f>
        <v>C</v>
      </c>
    </row>
    <row r="448" spans="2:10" x14ac:dyDescent="0.2">
      <c r="B448" s="2">
        <v>348120</v>
      </c>
      <c r="C448" s="2" t="s">
        <v>530</v>
      </c>
      <c r="D448" s="2" t="s">
        <v>13</v>
      </c>
      <c r="E448" s="3" t="s">
        <v>6</v>
      </c>
      <c r="F448" s="11">
        <v>23061</v>
      </c>
      <c r="G448" s="11">
        <f>SUMIFS(Tabla13[VENTA ÚLT 12 MESES EN S/.],Tabla13[CATEGORÍA],Tabla13[[#This Row],[CATEGORÍA]])</f>
        <v>3061382</v>
      </c>
      <c r="H448" s="12">
        <f>IFERROR(Tabla13[[#This Row],[VENTA ÚLT 12 MESES EN S/.]]/Tabla13[[#This Row],[VENTA CAT ÚLT 12 MESES]],0)</f>
        <v>7.5328724086050026E-3</v>
      </c>
      <c r="I448" s="12">
        <f>SUMIFS($H$10:H448,$D$10:D448,Tabla13[[#This Row],[CATEGORÍA]])</f>
        <v>0.96599934278048283</v>
      </c>
      <c r="J448" s="3" t="str">
        <f>IFERROR(VLOOKUP(Tabla13[[#This Row],[% ACUM]],$D$5:$E$7,2,1),"C")</f>
        <v>C</v>
      </c>
    </row>
    <row r="449" spans="2:10" x14ac:dyDescent="0.2">
      <c r="B449" s="2">
        <v>348237</v>
      </c>
      <c r="C449" s="2" t="s">
        <v>318</v>
      </c>
      <c r="D449" s="2" t="s">
        <v>13</v>
      </c>
      <c r="E449" s="3" t="s">
        <v>6</v>
      </c>
      <c r="F449" s="11">
        <v>20060</v>
      </c>
      <c r="G449" s="11">
        <f>SUMIFS(Tabla13[VENTA ÚLT 12 MESES EN S/.],Tabla13[CATEGORÍA],Tabla13[[#This Row],[CATEGORÍA]])</f>
        <v>3061382</v>
      </c>
      <c r="H449" s="12">
        <f>IFERROR(Tabla13[[#This Row],[VENTA ÚLT 12 MESES EN S/.]]/Tabla13[[#This Row],[VENTA CAT ÚLT 12 MESES]],0)</f>
        <v>6.5525961804178637E-3</v>
      </c>
      <c r="I449" s="12">
        <f>SUMIFS($H$10:H449,$D$10:D449,Tabla13[[#This Row],[CATEGORÍA]])</f>
        <v>0.97255193896090064</v>
      </c>
      <c r="J449" s="3" t="str">
        <f>IFERROR(VLOOKUP(Tabla13[[#This Row],[% ACUM]],$D$5:$E$7,2,1),"C")</f>
        <v>C</v>
      </c>
    </row>
    <row r="450" spans="2:10" x14ac:dyDescent="0.2">
      <c r="B450" s="2">
        <v>348247</v>
      </c>
      <c r="C450" s="2" t="s">
        <v>214</v>
      </c>
      <c r="D450" s="2" t="s">
        <v>13</v>
      </c>
      <c r="E450" s="3" t="s">
        <v>6</v>
      </c>
      <c r="F450" s="11">
        <v>17638</v>
      </c>
      <c r="G450" s="11">
        <f>SUMIFS(Tabla13[VENTA ÚLT 12 MESES EN S/.],Tabla13[CATEGORÍA],Tabla13[[#This Row],[CATEGORÍA]])</f>
        <v>3061382</v>
      </c>
      <c r="H450" s="12">
        <f>IFERROR(Tabla13[[#This Row],[VENTA ÚLT 12 MESES EN S/.]]/Tabla13[[#This Row],[VENTA CAT ÚLT 12 MESES]],0)</f>
        <v>5.7614502208479697E-3</v>
      </c>
      <c r="I450" s="12">
        <f>SUMIFS($H$10:H450,$D$10:D450,Tabla13[[#This Row],[CATEGORÍA]])</f>
        <v>0.97831338918174859</v>
      </c>
      <c r="J450" s="3" t="str">
        <f>IFERROR(VLOOKUP(Tabla13[[#This Row],[% ACUM]],$D$5:$E$7,2,1),"C")</f>
        <v>C</v>
      </c>
    </row>
    <row r="451" spans="2:10" x14ac:dyDescent="0.2">
      <c r="B451" s="2">
        <v>367713</v>
      </c>
      <c r="C451" s="2" t="s">
        <v>756</v>
      </c>
      <c r="D451" s="2" t="s">
        <v>13</v>
      </c>
      <c r="E451" s="3" t="s">
        <v>6</v>
      </c>
      <c r="F451" s="11">
        <v>15202</v>
      </c>
      <c r="G451" s="11">
        <f>SUMIFS(Tabla13[VENTA ÚLT 12 MESES EN S/.],Tabla13[CATEGORÍA],Tabla13[[#This Row],[CATEGORÍA]])</f>
        <v>3061382</v>
      </c>
      <c r="H451" s="12">
        <f>IFERROR(Tabla13[[#This Row],[VENTA ÚLT 12 MESES EN S/.]]/Tabla13[[#This Row],[VENTA CAT ÚLT 12 MESES]],0)</f>
        <v>4.9657311632458805E-3</v>
      </c>
      <c r="I451" s="12">
        <f>SUMIFS($H$10:H451,$D$10:D451,Tabla13[[#This Row],[CATEGORÍA]])</f>
        <v>0.98327912034499443</v>
      </c>
      <c r="J451" s="3" t="str">
        <f>IFERROR(VLOOKUP(Tabla13[[#This Row],[% ACUM]],$D$5:$E$7,2,1),"C")</f>
        <v>C</v>
      </c>
    </row>
    <row r="452" spans="2:10" x14ac:dyDescent="0.2">
      <c r="B452" s="2">
        <v>367707</v>
      </c>
      <c r="C452" s="2" t="s">
        <v>164</v>
      </c>
      <c r="D452" s="2" t="s">
        <v>13</v>
      </c>
      <c r="E452" s="3" t="s">
        <v>6</v>
      </c>
      <c r="F452" s="11">
        <v>14285</v>
      </c>
      <c r="G452" s="11">
        <f>SUMIFS(Tabla13[VENTA ÚLT 12 MESES EN S/.],Tabla13[CATEGORÍA],Tabla13[[#This Row],[CATEGORÍA]])</f>
        <v>3061382</v>
      </c>
      <c r="H452" s="12">
        <f>IFERROR(Tabla13[[#This Row],[VENTA ÚLT 12 MESES EN S/.]]/Tabla13[[#This Row],[VENTA CAT ÚLT 12 MESES]],0)</f>
        <v>4.6661932421370482E-3</v>
      </c>
      <c r="I452" s="12">
        <f>SUMIFS($H$10:H452,$D$10:D452,Tabla13[[#This Row],[CATEGORÍA]])</f>
        <v>0.98794531358713145</v>
      </c>
      <c r="J452" s="3" t="str">
        <f>IFERROR(VLOOKUP(Tabla13[[#This Row],[% ACUM]],$D$5:$E$7,2,1),"C")</f>
        <v>C</v>
      </c>
    </row>
    <row r="453" spans="2:10" x14ac:dyDescent="0.2">
      <c r="B453" s="2">
        <v>347999</v>
      </c>
      <c r="C453" s="2" t="s">
        <v>304</v>
      </c>
      <c r="D453" s="2" t="s">
        <v>13</v>
      </c>
      <c r="E453" s="3" t="s">
        <v>6</v>
      </c>
      <c r="F453" s="11">
        <v>13596</v>
      </c>
      <c r="G453" s="11">
        <f>SUMIFS(Tabla13[VENTA ÚLT 12 MESES EN S/.],Tabla13[CATEGORÍA],Tabla13[[#This Row],[CATEGORÍA]])</f>
        <v>3061382</v>
      </c>
      <c r="H453" s="12">
        <f>IFERROR(Tabla13[[#This Row],[VENTA ÚLT 12 MESES EN S/.]]/Tabla13[[#This Row],[VENTA CAT ÚLT 12 MESES]],0)</f>
        <v>4.4411314889811204E-3</v>
      </c>
      <c r="I453" s="12">
        <f>SUMIFS($H$10:H453,$D$10:D453,Tabla13[[#This Row],[CATEGORÍA]])</f>
        <v>0.99238644507611262</v>
      </c>
      <c r="J453" s="3" t="str">
        <f>IFERROR(VLOOKUP(Tabla13[[#This Row],[% ACUM]],$D$5:$E$7,2,1),"C")</f>
        <v>C</v>
      </c>
    </row>
    <row r="454" spans="2:10" x14ac:dyDescent="0.2">
      <c r="B454" s="2">
        <v>368017</v>
      </c>
      <c r="C454" s="2" t="s">
        <v>754</v>
      </c>
      <c r="D454" s="2" t="s">
        <v>13</v>
      </c>
      <c r="E454" s="3" t="s">
        <v>6</v>
      </c>
      <c r="F454" s="11">
        <v>12837</v>
      </c>
      <c r="G454" s="11">
        <f>SUMIFS(Tabla13[VENTA ÚLT 12 MESES EN S/.],Tabla13[CATEGORÍA],Tabla13[[#This Row],[CATEGORÍA]])</f>
        <v>3061382</v>
      </c>
      <c r="H454" s="12">
        <f>IFERROR(Tabla13[[#This Row],[VENTA ÚLT 12 MESES EN S/.]]/Tabla13[[#This Row],[VENTA CAT ÚLT 12 MESES]],0)</f>
        <v>4.1932042456642128E-3</v>
      </c>
      <c r="I454" s="12">
        <f>SUMIFS($H$10:H454,$D$10:D454,Tabla13[[#This Row],[CATEGORÍA]])</f>
        <v>0.99657964932177678</v>
      </c>
      <c r="J454" s="3" t="str">
        <f>IFERROR(VLOOKUP(Tabla13[[#This Row],[% ACUM]],$D$5:$E$7,2,1),"C")</f>
        <v>C</v>
      </c>
    </row>
    <row r="455" spans="2:10" x14ac:dyDescent="0.2">
      <c r="B455" s="2">
        <v>347846</v>
      </c>
      <c r="C455" s="2" t="s">
        <v>174</v>
      </c>
      <c r="D455" s="2" t="s">
        <v>13</v>
      </c>
      <c r="E455" s="3" t="s">
        <v>6</v>
      </c>
      <c r="F455" s="11">
        <v>7555</v>
      </c>
      <c r="G455" s="11">
        <f>SUMIFS(Tabla13[VENTA ÚLT 12 MESES EN S/.],Tabla13[CATEGORÍA],Tabla13[[#This Row],[CATEGORÍA]])</f>
        <v>3061382</v>
      </c>
      <c r="H455" s="12">
        <f>IFERROR(Tabla13[[#This Row],[VENTA ÚLT 12 MESES EN S/.]]/Tabla13[[#This Row],[VENTA CAT ÚLT 12 MESES]],0)</f>
        <v>2.4678396880885821E-3</v>
      </c>
      <c r="I455" s="12">
        <f>SUMIFS($H$10:H455,$D$10:D455,Tabla13[[#This Row],[CATEGORÍA]])</f>
        <v>0.9990474890098654</v>
      </c>
      <c r="J455" s="3" t="str">
        <f>IFERROR(VLOOKUP(Tabla13[[#This Row],[% ACUM]],$D$5:$E$7,2,1),"C")</f>
        <v>C</v>
      </c>
    </row>
    <row r="456" spans="2:10" x14ac:dyDescent="0.2">
      <c r="B456" s="2">
        <v>348248</v>
      </c>
      <c r="C456" s="2" t="s">
        <v>214</v>
      </c>
      <c r="D456" s="2" t="s">
        <v>13</v>
      </c>
      <c r="E456" s="3" t="s">
        <v>6</v>
      </c>
      <c r="F456" s="11">
        <v>2916</v>
      </c>
      <c r="G456" s="11">
        <f>SUMIFS(Tabla13[VENTA ÚLT 12 MESES EN S/.],Tabla13[CATEGORÍA],Tabla13[[#This Row],[CATEGORÍA]])</f>
        <v>3061382</v>
      </c>
      <c r="H456" s="12">
        <f>IFERROR(Tabla13[[#This Row],[VENTA ÚLT 12 MESES EN S/.]]/Tabla13[[#This Row],[VENTA CAT ÚLT 12 MESES]],0)</f>
        <v>9.5251099013452098E-4</v>
      </c>
      <c r="I456" s="12">
        <f>SUMIFS($H$10:H456,$D$10:D456,Tabla13[[#This Row],[CATEGORÍA]])</f>
        <v>0.99999999999999989</v>
      </c>
      <c r="J456" s="3" t="str">
        <f>IFERROR(VLOOKUP(Tabla13[[#This Row],[% ACUM]],$D$5:$E$7,2,1),"C")</f>
        <v>C</v>
      </c>
    </row>
    <row r="457" spans="2:10" x14ac:dyDescent="0.2">
      <c r="B457" s="2">
        <v>347877</v>
      </c>
      <c r="C457" s="2" t="s">
        <v>78</v>
      </c>
      <c r="D457" s="2" t="s">
        <v>21</v>
      </c>
      <c r="E457" s="3" t="s">
        <v>6</v>
      </c>
      <c r="F457" s="11">
        <v>89321</v>
      </c>
      <c r="G457" s="11">
        <f>SUMIFS(Tabla13[VENTA ÚLT 12 MESES EN S/.],Tabla13[CATEGORÍA],Tabla13[[#This Row],[CATEGORÍA]])</f>
        <v>2740903</v>
      </c>
      <c r="H457" s="12">
        <f>IFERROR(Tabla13[[#This Row],[VENTA ÚLT 12 MESES EN S/.]]/Tabla13[[#This Row],[VENTA CAT ÚLT 12 MESES]],0)</f>
        <v>3.2588165287133472E-2</v>
      </c>
      <c r="I457" s="12">
        <f>SUMIFS($H$10:H457,$D$10:D457,Tabla13[[#This Row],[CATEGORÍA]])</f>
        <v>3.2588165287133472E-2</v>
      </c>
      <c r="J457" s="3" t="str">
        <f>IFERROR(VLOOKUP(Tabla13[[#This Row],[% ACUM]],$D$5:$E$7,2,1),"C")</f>
        <v>A</v>
      </c>
    </row>
    <row r="458" spans="2:10" x14ac:dyDescent="0.2">
      <c r="B458" s="2">
        <v>366794</v>
      </c>
      <c r="C458" s="2" t="s">
        <v>74</v>
      </c>
      <c r="D458" s="2" t="s">
        <v>21</v>
      </c>
      <c r="E458" s="3" t="s">
        <v>6</v>
      </c>
      <c r="F458" s="11">
        <v>89040</v>
      </c>
      <c r="G458" s="11">
        <f>SUMIFS(Tabla13[VENTA ÚLT 12 MESES EN S/.],Tabla13[CATEGORÍA],Tabla13[[#This Row],[CATEGORÍA]])</f>
        <v>2740903</v>
      </c>
      <c r="H458" s="12">
        <f>IFERROR(Tabla13[[#This Row],[VENTA ÚLT 12 MESES EN S/.]]/Tabla13[[#This Row],[VENTA CAT ÚLT 12 MESES]],0)</f>
        <v>3.2485644329624218E-2</v>
      </c>
      <c r="I458" s="12">
        <f>SUMIFS($H$10:H458,$D$10:D458,Tabla13[[#This Row],[CATEGORÍA]])</f>
        <v>6.5073809616757683E-2</v>
      </c>
      <c r="J458" s="3" t="str">
        <f>IFERROR(VLOOKUP(Tabla13[[#This Row],[% ACUM]],$D$5:$E$7,2,1),"C")</f>
        <v>A</v>
      </c>
    </row>
    <row r="459" spans="2:10" x14ac:dyDescent="0.2">
      <c r="B459" s="2">
        <v>362735</v>
      </c>
      <c r="C459" s="2" t="s">
        <v>75</v>
      </c>
      <c r="D459" s="2" t="s">
        <v>21</v>
      </c>
      <c r="E459" s="3" t="s">
        <v>6</v>
      </c>
      <c r="F459" s="11">
        <v>87505</v>
      </c>
      <c r="G459" s="11">
        <f>SUMIFS(Tabla13[VENTA ÚLT 12 MESES EN S/.],Tabla13[CATEGORÍA],Tabla13[[#This Row],[CATEGORÍA]])</f>
        <v>2740903</v>
      </c>
      <c r="H459" s="12">
        <f>IFERROR(Tabla13[[#This Row],[VENTA ÚLT 12 MESES EN S/.]]/Tabla13[[#This Row],[VENTA CAT ÚLT 12 MESES]],0)</f>
        <v>3.1925609917607442E-2</v>
      </c>
      <c r="I459" s="12">
        <f>SUMIFS($H$10:H459,$D$10:D459,Tabla13[[#This Row],[CATEGORÍA]])</f>
        <v>9.6999419534365125E-2</v>
      </c>
      <c r="J459" s="3" t="str">
        <f>IFERROR(VLOOKUP(Tabla13[[#This Row],[% ACUM]],$D$5:$E$7,2,1),"C")</f>
        <v>A</v>
      </c>
    </row>
    <row r="460" spans="2:10" x14ac:dyDescent="0.2">
      <c r="B460" s="2">
        <v>348609</v>
      </c>
      <c r="C460" s="2" t="s">
        <v>188</v>
      </c>
      <c r="D460" s="2" t="s">
        <v>21</v>
      </c>
      <c r="E460" s="3" t="s">
        <v>6</v>
      </c>
      <c r="F460" s="11">
        <v>86534</v>
      </c>
      <c r="G460" s="11">
        <f>SUMIFS(Tabla13[VENTA ÚLT 12 MESES EN S/.],Tabla13[CATEGORÍA],Tabla13[[#This Row],[CATEGORÍA]])</f>
        <v>2740903</v>
      </c>
      <c r="H460" s="12">
        <f>IFERROR(Tabla13[[#This Row],[VENTA ÚLT 12 MESES EN S/.]]/Tabla13[[#This Row],[VENTA CAT ÚLT 12 MESES]],0)</f>
        <v>3.1571347107139505E-2</v>
      </c>
      <c r="I460" s="12">
        <f>SUMIFS($H$10:H460,$D$10:D460,Tabla13[[#This Row],[CATEGORÍA]])</f>
        <v>0.12857076664150463</v>
      </c>
      <c r="J460" s="3" t="str">
        <f>IFERROR(VLOOKUP(Tabla13[[#This Row],[% ACUM]],$D$5:$E$7,2,1),"C")</f>
        <v>A</v>
      </c>
    </row>
    <row r="461" spans="2:10" x14ac:dyDescent="0.2">
      <c r="B461" s="2">
        <v>347964</v>
      </c>
      <c r="C461" s="2" t="s">
        <v>145</v>
      </c>
      <c r="D461" s="2" t="s">
        <v>21</v>
      </c>
      <c r="E461" s="3" t="s">
        <v>6</v>
      </c>
      <c r="F461" s="11">
        <v>84766</v>
      </c>
      <c r="G461" s="11">
        <f>SUMIFS(Tabla13[VENTA ÚLT 12 MESES EN S/.],Tabla13[CATEGORÍA],Tabla13[[#This Row],[CATEGORÍA]])</f>
        <v>2740903</v>
      </c>
      <c r="H461" s="12">
        <f>IFERROR(Tabla13[[#This Row],[VENTA ÚLT 12 MESES EN S/.]]/Tabla13[[#This Row],[VENTA CAT ÚLT 12 MESES]],0)</f>
        <v>3.092630421434104E-2</v>
      </c>
      <c r="I461" s="12">
        <f>SUMIFS($H$10:H461,$D$10:D461,Tabla13[[#This Row],[CATEGORÍA]])</f>
        <v>0.15949707085584566</v>
      </c>
      <c r="J461" s="3" t="str">
        <f>IFERROR(VLOOKUP(Tabla13[[#This Row],[% ACUM]],$D$5:$E$7,2,1),"C")</f>
        <v>A</v>
      </c>
    </row>
    <row r="462" spans="2:10" x14ac:dyDescent="0.2">
      <c r="B462" s="2">
        <v>348003</v>
      </c>
      <c r="C462" s="2" t="s">
        <v>436</v>
      </c>
      <c r="D462" s="2" t="s">
        <v>21</v>
      </c>
      <c r="E462" s="3" t="s">
        <v>6</v>
      </c>
      <c r="F462" s="11">
        <v>83343</v>
      </c>
      <c r="G462" s="11">
        <f>SUMIFS(Tabla13[VENTA ÚLT 12 MESES EN S/.],Tabla13[CATEGORÍA],Tabla13[[#This Row],[CATEGORÍA]])</f>
        <v>2740903</v>
      </c>
      <c r="H462" s="12">
        <f>IFERROR(Tabla13[[#This Row],[VENTA ÚLT 12 MESES EN S/.]]/Tabla13[[#This Row],[VENTA CAT ÚLT 12 MESES]],0)</f>
        <v>3.0407132248021912E-2</v>
      </c>
      <c r="I462" s="12">
        <f>SUMIFS($H$10:H462,$D$10:D462,Tabla13[[#This Row],[CATEGORÍA]])</f>
        <v>0.18990420310386757</v>
      </c>
      <c r="J462" s="3" t="str">
        <f>IFERROR(VLOOKUP(Tabla13[[#This Row],[% ACUM]],$D$5:$E$7,2,1),"C")</f>
        <v>A</v>
      </c>
    </row>
    <row r="463" spans="2:10" x14ac:dyDescent="0.2">
      <c r="B463" s="2">
        <v>347883</v>
      </c>
      <c r="C463" s="2" t="s">
        <v>161</v>
      </c>
      <c r="D463" s="2" t="s">
        <v>21</v>
      </c>
      <c r="E463" s="3" t="s">
        <v>6</v>
      </c>
      <c r="F463" s="11">
        <v>79038</v>
      </c>
      <c r="G463" s="11">
        <f>SUMIFS(Tabla13[VENTA ÚLT 12 MESES EN S/.],Tabla13[CATEGORÍA],Tabla13[[#This Row],[CATEGORÍA]])</f>
        <v>2740903</v>
      </c>
      <c r="H463" s="12">
        <f>IFERROR(Tabla13[[#This Row],[VENTA ÚLT 12 MESES EN S/.]]/Tabla13[[#This Row],[VENTA CAT ÚLT 12 MESES]],0)</f>
        <v>2.8836481991518854E-2</v>
      </c>
      <c r="I463" s="12">
        <f>SUMIFS($H$10:H463,$D$10:D463,Tabla13[[#This Row],[CATEGORÍA]])</f>
        <v>0.21874068509538644</v>
      </c>
      <c r="J463" s="3" t="str">
        <f>IFERROR(VLOOKUP(Tabla13[[#This Row],[% ACUM]],$D$5:$E$7,2,1),"C")</f>
        <v>A</v>
      </c>
    </row>
    <row r="464" spans="2:10" x14ac:dyDescent="0.2">
      <c r="B464" s="2">
        <v>368042</v>
      </c>
      <c r="C464" s="2" t="s">
        <v>78</v>
      </c>
      <c r="D464" s="2" t="s">
        <v>21</v>
      </c>
      <c r="E464" s="3" t="s">
        <v>6</v>
      </c>
      <c r="F464" s="11">
        <v>78354</v>
      </c>
      <c r="G464" s="11">
        <f>SUMIFS(Tabla13[VENTA ÚLT 12 MESES EN S/.],Tabla13[CATEGORÍA],Tabla13[[#This Row],[CATEGORÍA]])</f>
        <v>2740903</v>
      </c>
      <c r="H464" s="12">
        <f>IFERROR(Tabla13[[#This Row],[VENTA ÚLT 12 MESES EN S/.]]/Tabla13[[#This Row],[VENTA CAT ÚLT 12 MESES]],0)</f>
        <v>2.8586929198151121E-2</v>
      </c>
      <c r="I464" s="12">
        <f>SUMIFS($H$10:H464,$D$10:D464,Tabla13[[#This Row],[CATEGORÍA]])</f>
        <v>0.24732761429353756</v>
      </c>
      <c r="J464" s="3" t="str">
        <f>IFERROR(VLOOKUP(Tabla13[[#This Row],[% ACUM]],$D$5:$E$7,2,1),"C")</f>
        <v>A</v>
      </c>
    </row>
    <row r="465" spans="2:10" x14ac:dyDescent="0.2">
      <c r="B465" s="2">
        <v>347870</v>
      </c>
      <c r="C465" s="2" t="s">
        <v>75</v>
      </c>
      <c r="D465" s="2" t="s">
        <v>21</v>
      </c>
      <c r="E465" s="3" t="s">
        <v>6</v>
      </c>
      <c r="F465" s="11">
        <v>76649</v>
      </c>
      <c r="G465" s="11">
        <f>SUMIFS(Tabla13[VENTA ÚLT 12 MESES EN S/.],Tabla13[CATEGORÍA],Tabla13[[#This Row],[CATEGORÍA]])</f>
        <v>2740903</v>
      </c>
      <c r="H465" s="12">
        <f>IFERROR(Tabla13[[#This Row],[VENTA ÚLT 12 MESES EN S/.]]/Tabla13[[#This Row],[VENTA CAT ÚLT 12 MESES]],0)</f>
        <v>2.7964871431057574E-2</v>
      </c>
      <c r="I465" s="12">
        <f>SUMIFS($H$10:H465,$D$10:D465,Tabla13[[#This Row],[CATEGORÍA]])</f>
        <v>0.27529248572459514</v>
      </c>
      <c r="J465" s="3" t="str">
        <f>IFERROR(VLOOKUP(Tabla13[[#This Row],[% ACUM]],$D$5:$E$7,2,1),"C")</f>
        <v>A</v>
      </c>
    </row>
    <row r="466" spans="2:10" x14ac:dyDescent="0.2">
      <c r="B466" s="2">
        <v>348008</v>
      </c>
      <c r="C466" s="2" t="s">
        <v>20</v>
      </c>
      <c r="D466" s="2" t="s">
        <v>21</v>
      </c>
      <c r="E466" s="3" t="s">
        <v>6</v>
      </c>
      <c r="F466" s="11">
        <v>74567</v>
      </c>
      <c r="G466" s="11">
        <f>SUMIFS(Tabla13[VENTA ÚLT 12 MESES EN S/.],Tabla13[CATEGORÍA],Tabla13[[#This Row],[CATEGORÍA]])</f>
        <v>2740903</v>
      </c>
      <c r="H466" s="12">
        <f>IFERROR(Tabla13[[#This Row],[VENTA ÚLT 12 MESES EN S/.]]/Tabla13[[#This Row],[VENTA CAT ÚLT 12 MESES]],0)</f>
        <v>2.720526775299965E-2</v>
      </c>
      <c r="I466" s="12">
        <f>SUMIFS($H$10:H466,$D$10:D466,Tabla13[[#This Row],[CATEGORÍA]])</f>
        <v>0.30249775347759478</v>
      </c>
      <c r="J466" s="3" t="str">
        <f>IFERROR(VLOOKUP(Tabla13[[#This Row],[% ACUM]],$D$5:$E$7,2,1),"C")</f>
        <v>A</v>
      </c>
    </row>
    <row r="467" spans="2:10" x14ac:dyDescent="0.2">
      <c r="B467" s="2">
        <v>347890</v>
      </c>
      <c r="C467" s="2" t="s">
        <v>222</v>
      </c>
      <c r="D467" s="2" t="s">
        <v>21</v>
      </c>
      <c r="E467" s="3" t="s">
        <v>6</v>
      </c>
      <c r="F467" s="11">
        <v>73224</v>
      </c>
      <c r="G467" s="11">
        <f>SUMIFS(Tabla13[VENTA ÚLT 12 MESES EN S/.],Tabla13[CATEGORÍA],Tabla13[[#This Row],[CATEGORÍA]])</f>
        <v>2740903</v>
      </c>
      <c r="H467" s="12">
        <f>IFERROR(Tabla13[[#This Row],[VENTA ÚLT 12 MESES EN S/.]]/Tabla13[[#This Row],[VENTA CAT ÚLT 12 MESES]],0)</f>
        <v>2.6715283247893122E-2</v>
      </c>
      <c r="I467" s="12">
        <f>SUMIFS($H$10:H467,$D$10:D467,Tabla13[[#This Row],[CATEGORÍA]])</f>
        <v>0.32921303672548791</v>
      </c>
      <c r="J467" s="3" t="str">
        <f>IFERROR(VLOOKUP(Tabla13[[#This Row],[% ACUM]],$D$5:$E$7,2,1),"C")</f>
        <v>A</v>
      </c>
    </row>
    <row r="468" spans="2:10" x14ac:dyDescent="0.2">
      <c r="B468" s="2">
        <v>347953</v>
      </c>
      <c r="C468" s="2" t="s">
        <v>147</v>
      </c>
      <c r="D468" s="2" t="s">
        <v>21</v>
      </c>
      <c r="E468" s="3" t="s">
        <v>6</v>
      </c>
      <c r="F468" s="11">
        <v>71291</v>
      </c>
      <c r="G468" s="11">
        <f>SUMIFS(Tabla13[VENTA ÚLT 12 MESES EN S/.],Tabla13[CATEGORÍA],Tabla13[[#This Row],[CATEGORÍA]])</f>
        <v>2740903</v>
      </c>
      <c r="H468" s="12">
        <f>IFERROR(Tabla13[[#This Row],[VENTA ÚLT 12 MESES EN S/.]]/Tabla13[[#This Row],[VENTA CAT ÚLT 12 MESES]],0)</f>
        <v>2.6010041216343666E-2</v>
      </c>
      <c r="I468" s="12">
        <f>SUMIFS($H$10:H468,$D$10:D468,Tabla13[[#This Row],[CATEGORÍA]])</f>
        <v>0.35522307794183156</v>
      </c>
      <c r="J468" s="3" t="str">
        <f>IFERROR(VLOOKUP(Tabla13[[#This Row],[% ACUM]],$D$5:$E$7,2,1),"C")</f>
        <v>A</v>
      </c>
    </row>
    <row r="469" spans="2:10" x14ac:dyDescent="0.2">
      <c r="B469" s="2">
        <v>347961</v>
      </c>
      <c r="C469" s="2" t="s">
        <v>690</v>
      </c>
      <c r="D469" s="2" t="s">
        <v>21</v>
      </c>
      <c r="E469" s="3" t="s">
        <v>6</v>
      </c>
      <c r="F469" s="11">
        <v>70082</v>
      </c>
      <c r="G469" s="11">
        <f>SUMIFS(Tabla13[VENTA ÚLT 12 MESES EN S/.],Tabla13[CATEGORÍA],Tabla13[[#This Row],[CATEGORÍA]])</f>
        <v>2740903</v>
      </c>
      <c r="H469" s="12">
        <f>IFERROR(Tabla13[[#This Row],[VENTA ÚLT 12 MESES EN S/.]]/Tabla13[[#This Row],[VENTA CAT ÚLT 12 MESES]],0)</f>
        <v>2.5568945708768241E-2</v>
      </c>
      <c r="I469" s="12">
        <f>SUMIFS($H$10:H469,$D$10:D469,Tabla13[[#This Row],[CATEGORÍA]])</f>
        <v>0.38079202365059978</v>
      </c>
      <c r="J469" s="3" t="str">
        <f>IFERROR(VLOOKUP(Tabla13[[#This Row],[% ACUM]],$D$5:$E$7,2,1),"C")</f>
        <v>A</v>
      </c>
    </row>
    <row r="470" spans="2:10" x14ac:dyDescent="0.2">
      <c r="B470" s="2">
        <v>347871</v>
      </c>
      <c r="C470" s="2" t="s">
        <v>443</v>
      </c>
      <c r="D470" s="2" t="s">
        <v>21</v>
      </c>
      <c r="E470" s="3" t="s">
        <v>6</v>
      </c>
      <c r="F470" s="11">
        <v>67133</v>
      </c>
      <c r="G470" s="11">
        <f>SUMIFS(Tabla13[VENTA ÚLT 12 MESES EN S/.],Tabla13[CATEGORÍA],Tabla13[[#This Row],[CATEGORÍA]])</f>
        <v>2740903</v>
      </c>
      <c r="H470" s="12">
        <f>IFERROR(Tabla13[[#This Row],[VENTA ÚLT 12 MESES EN S/.]]/Tabla13[[#This Row],[VENTA CAT ÚLT 12 MESES]],0)</f>
        <v>2.4493022919818759E-2</v>
      </c>
      <c r="I470" s="12">
        <f>SUMIFS($H$10:H470,$D$10:D470,Tabla13[[#This Row],[CATEGORÍA]])</f>
        <v>0.40528504657041853</v>
      </c>
      <c r="J470" s="3" t="str">
        <f>IFERROR(VLOOKUP(Tabla13[[#This Row],[% ACUM]],$D$5:$E$7,2,1),"C")</f>
        <v>A</v>
      </c>
    </row>
    <row r="471" spans="2:10" x14ac:dyDescent="0.2">
      <c r="B471" s="2">
        <v>353560</v>
      </c>
      <c r="C471" s="2" t="s">
        <v>157</v>
      </c>
      <c r="D471" s="2" t="s">
        <v>21</v>
      </c>
      <c r="E471" s="3" t="s">
        <v>6</v>
      </c>
      <c r="F471" s="11">
        <v>66331</v>
      </c>
      <c r="G471" s="11">
        <f>SUMIFS(Tabla13[VENTA ÚLT 12 MESES EN S/.],Tabla13[CATEGORÍA],Tabla13[[#This Row],[CATEGORÍA]])</f>
        <v>2740903</v>
      </c>
      <c r="H471" s="12">
        <f>IFERROR(Tabla13[[#This Row],[VENTA ÚLT 12 MESES EN S/.]]/Tabla13[[#This Row],[VENTA CAT ÚLT 12 MESES]],0)</f>
        <v>2.4200418621162442E-2</v>
      </c>
      <c r="I471" s="12">
        <f>SUMIFS($H$10:H471,$D$10:D471,Tabla13[[#This Row],[CATEGORÍA]])</f>
        <v>0.42948546519158098</v>
      </c>
      <c r="J471" s="3" t="str">
        <f>IFERROR(VLOOKUP(Tabla13[[#This Row],[% ACUM]],$D$5:$E$7,2,1),"C")</f>
        <v>A</v>
      </c>
    </row>
    <row r="472" spans="2:10" x14ac:dyDescent="0.2">
      <c r="B472" s="2">
        <v>347882</v>
      </c>
      <c r="C472" s="2" t="s">
        <v>160</v>
      </c>
      <c r="D472" s="2" t="s">
        <v>21</v>
      </c>
      <c r="E472" s="3" t="s">
        <v>6</v>
      </c>
      <c r="F472" s="11">
        <v>64718</v>
      </c>
      <c r="G472" s="11">
        <f>SUMIFS(Tabla13[VENTA ÚLT 12 MESES EN S/.],Tabla13[CATEGORÍA],Tabla13[[#This Row],[CATEGORÍA]])</f>
        <v>2740903</v>
      </c>
      <c r="H472" s="12">
        <f>IFERROR(Tabla13[[#This Row],[VENTA ÚLT 12 MESES EN S/.]]/Tabla13[[#This Row],[VENTA CAT ÚLT 12 MESES]],0)</f>
        <v>2.3611926434463387E-2</v>
      </c>
      <c r="I472" s="12">
        <f>SUMIFS($H$10:H472,$D$10:D472,Tabla13[[#This Row],[CATEGORÍA]])</f>
        <v>0.45309739162604434</v>
      </c>
      <c r="J472" s="3" t="str">
        <f>IFERROR(VLOOKUP(Tabla13[[#This Row],[% ACUM]],$D$5:$E$7,2,1),"C")</f>
        <v>A</v>
      </c>
    </row>
    <row r="473" spans="2:10" x14ac:dyDescent="0.2">
      <c r="B473" s="2">
        <v>366795</v>
      </c>
      <c r="C473" s="2" t="s">
        <v>156</v>
      </c>
      <c r="D473" s="2" t="s">
        <v>21</v>
      </c>
      <c r="E473" s="3" t="s">
        <v>6</v>
      </c>
      <c r="F473" s="11">
        <v>61504</v>
      </c>
      <c r="G473" s="11">
        <f>SUMIFS(Tabla13[VENTA ÚLT 12 MESES EN S/.],Tabla13[CATEGORÍA],Tabla13[[#This Row],[CATEGORÍA]])</f>
        <v>2740903</v>
      </c>
      <c r="H473" s="12">
        <f>IFERROR(Tabla13[[#This Row],[VENTA ÚLT 12 MESES EN S/.]]/Tabla13[[#This Row],[VENTA CAT ÚLT 12 MESES]],0)</f>
        <v>2.2439320180247167E-2</v>
      </c>
      <c r="I473" s="12">
        <f>SUMIFS($H$10:H473,$D$10:D473,Tabla13[[#This Row],[CATEGORÍA]])</f>
        <v>0.47553671180629153</v>
      </c>
      <c r="J473" s="3" t="str">
        <f>IFERROR(VLOOKUP(Tabla13[[#This Row],[% ACUM]],$D$5:$E$7,2,1),"C")</f>
        <v>A</v>
      </c>
    </row>
    <row r="474" spans="2:10" x14ac:dyDescent="0.2">
      <c r="B474" s="2">
        <v>347973</v>
      </c>
      <c r="C474" s="2" t="s">
        <v>204</v>
      </c>
      <c r="D474" s="2" t="s">
        <v>21</v>
      </c>
      <c r="E474" s="3" t="s">
        <v>6</v>
      </c>
      <c r="F474" s="11">
        <v>56970</v>
      </c>
      <c r="G474" s="11">
        <f>SUMIFS(Tabla13[VENTA ÚLT 12 MESES EN S/.],Tabla13[CATEGORÍA],Tabla13[[#This Row],[CATEGORÍA]])</f>
        <v>2740903</v>
      </c>
      <c r="H474" s="12">
        <f>IFERROR(Tabla13[[#This Row],[VENTA ÚLT 12 MESES EN S/.]]/Tabla13[[#This Row],[VENTA CAT ÚLT 12 MESES]],0)</f>
        <v>2.0785120816023041E-2</v>
      </c>
      <c r="I474" s="12">
        <f>SUMIFS($H$10:H474,$D$10:D474,Tabla13[[#This Row],[CATEGORÍA]])</f>
        <v>0.49632183262231455</v>
      </c>
      <c r="J474" s="3" t="str">
        <f>IFERROR(VLOOKUP(Tabla13[[#This Row],[% ACUM]],$D$5:$E$7,2,1),"C")</f>
        <v>A</v>
      </c>
    </row>
    <row r="475" spans="2:10" x14ac:dyDescent="0.2">
      <c r="B475" s="2">
        <v>348613</v>
      </c>
      <c r="C475" s="2" t="s">
        <v>742</v>
      </c>
      <c r="D475" s="2" t="s">
        <v>21</v>
      </c>
      <c r="E475" s="3" t="s">
        <v>6</v>
      </c>
      <c r="F475" s="11">
        <v>55695</v>
      </c>
      <c r="G475" s="11">
        <f>SUMIFS(Tabla13[VENTA ÚLT 12 MESES EN S/.],Tabla13[CATEGORÍA],Tabla13[[#This Row],[CATEGORÍA]])</f>
        <v>2740903</v>
      </c>
      <c r="H475" s="12">
        <f>IFERROR(Tabla13[[#This Row],[VENTA ÚLT 12 MESES EN S/.]]/Tabla13[[#This Row],[VENTA CAT ÚLT 12 MESES]],0)</f>
        <v>2.0319945652947223E-2</v>
      </c>
      <c r="I475" s="12">
        <f>SUMIFS($H$10:H475,$D$10:D475,Tabla13[[#This Row],[CATEGORÍA]])</f>
        <v>0.51664177827526181</v>
      </c>
      <c r="J475" s="3" t="str">
        <f>IFERROR(VLOOKUP(Tabla13[[#This Row],[% ACUM]],$D$5:$E$7,2,1),"C")</f>
        <v>B</v>
      </c>
    </row>
    <row r="476" spans="2:10" x14ac:dyDescent="0.2">
      <c r="B476" s="2">
        <v>347949</v>
      </c>
      <c r="C476" s="2" t="s">
        <v>147</v>
      </c>
      <c r="D476" s="2" t="s">
        <v>21</v>
      </c>
      <c r="E476" s="3" t="s">
        <v>6</v>
      </c>
      <c r="F476" s="11">
        <v>52681</v>
      </c>
      <c r="G476" s="11">
        <f>SUMIFS(Tabla13[VENTA ÚLT 12 MESES EN S/.],Tabla13[CATEGORÍA],Tabla13[[#This Row],[CATEGORÍA]])</f>
        <v>2740903</v>
      </c>
      <c r="H476" s="12">
        <f>IFERROR(Tabla13[[#This Row],[VENTA ÚLT 12 MESES EN S/.]]/Tabla13[[#This Row],[VENTA CAT ÚLT 12 MESES]],0)</f>
        <v>1.9220308051762502E-2</v>
      </c>
      <c r="I476" s="12">
        <f>SUMIFS($H$10:H476,$D$10:D476,Tabla13[[#This Row],[CATEGORÍA]])</f>
        <v>0.53586208632702426</v>
      </c>
      <c r="J476" s="3" t="str">
        <f>IFERROR(VLOOKUP(Tabla13[[#This Row],[% ACUM]],$D$5:$E$7,2,1),"C")</f>
        <v>B</v>
      </c>
    </row>
    <row r="477" spans="2:10" x14ac:dyDescent="0.2">
      <c r="B477" s="2">
        <v>347966</v>
      </c>
      <c r="C477" s="2" t="s">
        <v>366</v>
      </c>
      <c r="D477" s="2" t="s">
        <v>21</v>
      </c>
      <c r="E477" s="3" t="s">
        <v>6</v>
      </c>
      <c r="F477" s="11">
        <v>51888</v>
      </c>
      <c r="G477" s="11">
        <f>SUMIFS(Tabla13[VENTA ÚLT 12 MESES EN S/.],Tabla13[CATEGORÍA],Tabla13[[#This Row],[CATEGORÍA]])</f>
        <v>2740903</v>
      </c>
      <c r="H477" s="12">
        <f>IFERROR(Tabla13[[#This Row],[VENTA ÚLT 12 MESES EN S/.]]/Tabla13[[#This Row],[VENTA CAT ÚLT 12 MESES]],0)</f>
        <v>1.8930987342492604E-2</v>
      </c>
      <c r="I477" s="12">
        <f>SUMIFS($H$10:H477,$D$10:D477,Tabla13[[#This Row],[CATEGORÍA]])</f>
        <v>0.55479307366951691</v>
      </c>
      <c r="J477" s="3" t="str">
        <f>IFERROR(VLOOKUP(Tabla13[[#This Row],[% ACUM]],$D$5:$E$7,2,1),"C")</f>
        <v>B</v>
      </c>
    </row>
    <row r="478" spans="2:10" x14ac:dyDescent="0.2">
      <c r="B478" s="2">
        <v>348612</v>
      </c>
      <c r="C478" s="2" t="s">
        <v>744</v>
      </c>
      <c r="D478" s="2" t="s">
        <v>21</v>
      </c>
      <c r="E478" s="3" t="s">
        <v>6</v>
      </c>
      <c r="F478" s="11">
        <v>51650</v>
      </c>
      <c r="G478" s="11">
        <f>SUMIFS(Tabla13[VENTA ÚLT 12 MESES EN S/.],Tabla13[CATEGORÍA],Tabla13[[#This Row],[CATEGORÍA]])</f>
        <v>2740903</v>
      </c>
      <c r="H478" s="12">
        <f>IFERROR(Tabla13[[#This Row],[VENTA ÚLT 12 MESES EN S/.]]/Tabla13[[#This Row],[VENTA CAT ÚLT 12 MESES]],0)</f>
        <v>1.8844154645385115E-2</v>
      </c>
      <c r="I478" s="12">
        <f>SUMIFS($H$10:H478,$D$10:D478,Tabla13[[#This Row],[CATEGORÍA]])</f>
        <v>0.57363722831490205</v>
      </c>
      <c r="J478" s="3" t="str">
        <f>IFERROR(VLOOKUP(Tabla13[[#This Row],[% ACUM]],$D$5:$E$7,2,1),"C")</f>
        <v>B</v>
      </c>
    </row>
    <row r="479" spans="2:10" x14ac:dyDescent="0.2">
      <c r="B479" s="2">
        <v>347881</v>
      </c>
      <c r="C479" s="2" t="s">
        <v>78</v>
      </c>
      <c r="D479" s="2" t="s">
        <v>21</v>
      </c>
      <c r="E479" s="3" t="s">
        <v>6</v>
      </c>
      <c r="F479" s="11">
        <v>48685</v>
      </c>
      <c r="G479" s="11">
        <f>SUMIFS(Tabla13[VENTA ÚLT 12 MESES EN S/.],Tabla13[CATEGORÍA],Tabla13[[#This Row],[CATEGORÍA]])</f>
        <v>2740903</v>
      </c>
      <c r="H479" s="12">
        <f>IFERROR(Tabla13[[#This Row],[VENTA ÚLT 12 MESES EN S/.]]/Tabla13[[#This Row],[VENTA CAT ÚLT 12 MESES]],0)</f>
        <v>1.7762394364193114E-2</v>
      </c>
      <c r="I479" s="12">
        <f>SUMIFS($H$10:H479,$D$10:D479,Tabla13[[#This Row],[CATEGORÍA]])</f>
        <v>0.59139962267909518</v>
      </c>
      <c r="J479" s="3" t="str">
        <f>IFERROR(VLOOKUP(Tabla13[[#This Row],[% ACUM]],$D$5:$E$7,2,1),"C")</f>
        <v>B</v>
      </c>
    </row>
    <row r="480" spans="2:10" x14ac:dyDescent="0.2">
      <c r="B480" s="2">
        <v>347955</v>
      </c>
      <c r="C480" s="2" t="s">
        <v>67</v>
      </c>
      <c r="D480" s="2" t="s">
        <v>21</v>
      </c>
      <c r="E480" s="3" t="s">
        <v>6</v>
      </c>
      <c r="F480" s="11">
        <v>48187</v>
      </c>
      <c r="G480" s="11">
        <f>SUMIFS(Tabla13[VENTA ÚLT 12 MESES EN S/.],Tabla13[CATEGORÍA],Tabla13[[#This Row],[CATEGORÍA]])</f>
        <v>2740903</v>
      </c>
      <c r="H480" s="12">
        <f>IFERROR(Tabla13[[#This Row],[VENTA ÚLT 12 MESES EN S/.]]/Tabla13[[#This Row],[VENTA CAT ÚLT 12 MESES]],0)</f>
        <v>1.7580702418144679E-2</v>
      </c>
      <c r="I480" s="12">
        <f>SUMIFS($H$10:H480,$D$10:D480,Tabla13[[#This Row],[CATEGORÍA]])</f>
        <v>0.60898032509723987</v>
      </c>
      <c r="J480" s="3" t="str">
        <f>IFERROR(VLOOKUP(Tabla13[[#This Row],[% ACUM]],$D$5:$E$7,2,1),"C")</f>
        <v>B</v>
      </c>
    </row>
    <row r="481" spans="2:10" x14ac:dyDescent="0.2">
      <c r="B481" s="2">
        <v>364409</v>
      </c>
      <c r="C481" s="2" t="s">
        <v>457</v>
      </c>
      <c r="D481" s="2" t="s">
        <v>21</v>
      </c>
      <c r="E481" s="3" t="s">
        <v>6</v>
      </c>
      <c r="F481" s="11">
        <v>47304</v>
      </c>
      <c r="G481" s="11">
        <f>SUMIFS(Tabla13[VENTA ÚLT 12 MESES EN S/.],Tabla13[CATEGORÍA],Tabla13[[#This Row],[CATEGORÍA]])</f>
        <v>2740903</v>
      </c>
      <c r="H481" s="12">
        <f>IFERROR(Tabla13[[#This Row],[VENTA ÚLT 12 MESES EN S/.]]/Tabla13[[#This Row],[VENTA CAT ÚLT 12 MESES]],0)</f>
        <v>1.7258545815010601E-2</v>
      </c>
      <c r="I481" s="12">
        <f>SUMIFS($H$10:H481,$D$10:D481,Tabla13[[#This Row],[CATEGORÍA]])</f>
        <v>0.6262388709122505</v>
      </c>
      <c r="J481" s="3" t="str">
        <f>IFERROR(VLOOKUP(Tabla13[[#This Row],[% ACUM]],$D$5:$E$7,2,1),"C")</f>
        <v>B</v>
      </c>
    </row>
    <row r="482" spans="2:10" x14ac:dyDescent="0.2">
      <c r="B482" s="2">
        <v>347876</v>
      </c>
      <c r="C482" s="2" t="s">
        <v>58</v>
      </c>
      <c r="D482" s="2" t="s">
        <v>21</v>
      </c>
      <c r="E482" s="3" t="s">
        <v>6</v>
      </c>
      <c r="F482" s="11">
        <v>46922</v>
      </c>
      <c r="G482" s="11">
        <f>SUMIFS(Tabla13[VENTA ÚLT 12 MESES EN S/.],Tabla13[CATEGORÍA],Tabla13[[#This Row],[CATEGORÍA]])</f>
        <v>2740903</v>
      </c>
      <c r="H482" s="12">
        <f>IFERROR(Tabla13[[#This Row],[VENTA ÚLT 12 MESES EN S/.]]/Tabla13[[#This Row],[VENTA CAT ÚLT 12 MESES]],0)</f>
        <v>1.7119175687720433E-2</v>
      </c>
      <c r="I482" s="12">
        <f>SUMIFS($H$10:H482,$D$10:D482,Tabla13[[#This Row],[CATEGORÍA]])</f>
        <v>0.64335804659997098</v>
      </c>
      <c r="J482" s="3" t="str">
        <f>IFERROR(VLOOKUP(Tabla13[[#This Row],[% ACUM]],$D$5:$E$7,2,1),"C")</f>
        <v>B</v>
      </c>
    </row>
    <row r="483" spans="2:10" x14ac:dyDescent="0.2">
      <c r="B483" s="2">
        <v>366784</v>
      </c>
      <c r="C483" s="2" t="s">
        <v>720</v>
      </c>
      <c r="D483" s="2" t="s">
        <v>21</v>
      </c>
      <c r="E483" s="3" t="s">
        <v>6</v>
      </c>
      <c r="F483" s="11">
        <v>46794</v>
      </c>
      <c r="G483" s="11">
        <f>SUMIFS(Tabla13[VENTA ÚLT 12 MESES EN S/.],Tabla13[CATEGORÍA],Tabla13[[#This Row],[CATEGORÍA]])</f>
        <v>2740903</v>
      </c>
      <c r="H483" s="12">
        <f>IFERROR(Tabla13[[#This Row],[VENTA ÚLT 12 MESES EN S/.]]/Tabla13[[#This Row],[VENTA CAT ÚLT 12 MESES]],0)</f>
        <v>1.7072475749780273E-2</v>
      </c>
      <c r="I483" s="12">
        <f>SUMIFS($H$10:H483,$D$10:D483,Tabla13[[#This Row],[CATEGORÍA]])</f>
        <v>0.6604305223497513</v>
      </c>
      <c r="J483" s="3" t="str">
        <f>IFERROR(VLOOKUP(Tabla13[[#This Row],[% ACUM]],$D$5:$E$7,2,1),"C")</f>
        <v>B</v>
      </c>
    </row>
    <row r="484" spans="2:10" x14ac:dyDescent="0.2">
      <c r="B484" s="2">
        <v>366801</v>
      </c>
      <c r="C484" s="2" t="s">
        <v>157</v>
      </c>
      <c r="D484" s="2" t="s">
        <v>21</v>
      </c>
      <c r="E484" s="3" t="s">
        <v>6</v>
      </c>
      <c r="F484" s="11">
        <v>46074</v>
      </c>
      <c r="G484" s="11">
        <f>SUMIFS(Tabla13[VENTA ÚLT 12 MESES EN S/.],Tabla13[CATEGORÍA],Tabla13[[#This Row],[CATEGORÍA]])</f>
        <v>2740903</v>
      </c>
      <c r="H484" s="12">
        <f>IFERROR(Tabla13[[#This Row],[VENTA ÚLT 12 MESES EN S/.]]/Tabla13[[#This Row],[VENTA CAT ÚLT 12 MESES]],0)</f>
        <v>1.6809788598866868E-2</v>
      </c>
      <c r="I484" s="12">
        <f>SUMIFS($H$10:H484,$D$10:D484,Tabla13[[#This Row],[CATEGORÍA]])</f>
        <v>0.67724031094861814</v>
      </c>
      <c r="J484" s="3" t="str">
        <f>IFERROR(VLOOKUP(Tabla13[[#This Row],[% ACUM]],$D$5:$E$7,2,1),"C")</f>
        <v>B</v>
      </c>
    </row>
    <row r="485" spans="2:10" x14ac:dyDescent="0.2">
      <c r="B485" s="2">
        <v>347863</v>
      </c>
      <c r="C485" s="2" t="s">
        <v>149</v>
      </c>
      <c r="D485" s="2" t="s">
        <v>21</v>
      </c>
      <c r="E485" s="3" t="s">
        <v>6</v>
      </c>
      <c r="F485" s="11">
        <v>45876</v>
      </c>
      <c r="G485" s="11">
        <f>SUMIFS(Tabla13[VENTA ÚLT 12 MESES EN S/.],Tabla13[CATEGORÍA],Tabla13[[#This Row],[CATEGORÍA]])</f>
        <v>2740903</v>
      </c>
      <c r="H485" s="12">
        <f>IFERROR(Tabla13[[#This Row],[VENTA ÚLT 12 MESES EN S/.]]/Tabla13[[#This Row],[VENTA CAT ÚLT 12 MESES]],0)</f>
        <v>1.6737549632365685E-2</v>
      </c>
      <c r="I485" s="12">
        <f>SUMIFS($H$10:H485,$D$10:D485,Tabla13[[#This Row],[CATEGORÍA]])</f>
        <v>0.69397786058098387</v>
      </c>
      <c r="J485" s="3" t="str">
        <f>IFERROR(VLOOKUP(Tabla13[[#This Row],[% ACUM]],$D$5:$E$7,2,1),"C")</f>
        <v>B</v>
      </c>
    </row>
    <row r="486" spans="2:10" x14ac:dyDescent="0.2">
      <c r="B486" s="2">
        <v>366796</v>
      </c>
      <c r="C486" s="2" t="s">
        <v>630</v>
      </c>
      <c r="D486" s="2" t="s">
        <v>21</v>
      </c>
      <c r="E486" s="3" t="s">
        <v>6</v>
      </c>
      <c r="F486" s="11">
        <v>44689</v>
      </c>
      <c r="G486" s="11">
        <f>SUMIFS(Tabla13[VENTA ÚLT 12 MESES EN S/.],Tabla13[CATEGORÍA],Tabla13[[#This Row],[CATEGORÍA]])</f>
        <v>2740903</v>
      </c>
      <c r="H486" s="12">
        <f>IFERROR(Tabla13[[#This Row],[VENTA ÚLT 12 MESES EN S/.]]/Tabla13[[#This Row],[VENTA CAT ÚLT 12 MESES]],0)</f>
        <v>1.6304480676623725E-2</v>
      </c>
      <c r="I486" s="12">
        <f>SUMIFS($H$10:H486,$D$10:D486,Tabla13[[#This Row],[CATEGORÍA]])</f>
        <v>0.71028234125760759</v>
      </c>
      <c r="J486" s="3" t="str">
        <f>IFERROR(VLOOKUP(Tabla13[[#This Row],[% ACUM]],$D$5:$E$7,2,1),"C")</f>
        <v>B</v>
      </c>
    </row>
    <row r="487" spans="2:10" x14ac:dyDescent="0.2">
      <c r="B487" s="2">
        <v>348606</v>
      </c>
      <c r="C487" s="2" t="s">
        <v>158</v>
      </c>
      <c r="D487" s="2" t="s">
        <v>21</v>
      </c>
      <c r="E487" s="3" t="s">
        <v>6</v>
      </c>
      <c r="F487" s="11">
        <v>42564</v>
      </c>
      <c r="G487" s="11">
        <f>SUMIFS(Tabla13[VENTA ÚLT 12 MESES EN S/.],Tabla13[CATEGORÍA],Tabla13[[#This Row],[CATEGORÍA]])</f>
        <v>2740903</v>
      </c>
      <c r="H487" s="12">
        <f>IFERROR(Tabla13[[#This Row],[VENTA ÚLT 12 MESES EN S/.]]/Tabla13[[#This Row],[VENTA CAT ÚLT 12 MESES]],0)</f>
        <v>1.5529188738164029E-2</v>
      </c>
      <c r="I487" s="12">
        <f>SUMIFS($H$10:H487,$D$10:D487,Tabla13[[#This Row],[CATEGORÍA]])</f>
        <v>0.72581152999577159</v>
      </c>
      <c r="J487" s="3" t="str">
        <f>IFERROR(VLOOKUP(Tabla13[[#This Row],[% ACUM]],$D$5:$E$7,2,1),"C")</f>
        <v>B</v>
      </c>
    </row>
    <row r="488" spans="2:10" x14ac:dyDescent="0.2">
      <c r="B488" s="2">
        <v>348614</v>
      </c>
      <c r="C488" s="2" t="s">
        <v>350</v>
      </c>
      <c r="D488" s="2" t="s">
        <v>21</v>
      </c>
      <c r="E488" s="3" t="s">
        <v>6</v>
      </c>
      <c r="F488" s="11">
        <v>39925</v>
      </c>
      <c r="G488" s="11">
        <f>SUMIFS(Tabla13[VENTA ÚLT 12 MESES EN S/.],Tabla13[CATEGORÍA],Tabla13[[#This Row],[CATEGORÍA]])</f>
        <v>2740903</v>
      </c>
      <c r="H488" s="12">
        <f>IFERROR(Tabla13[[#This Row],[VENTA ÚLT 12 MESES EN S/.]]/Tabla13[[#This Row],[VENTA CAT ÚLT 12 MESES]],0)</f>
        <v>1.4566367361413373E-2</v>
      </c>
      <c r="I488" s="12">
        <f>SUMIFS($H$10:H488,$D$10:D488,Tabla13[[#This Row],[CATEGORÍA]])</f>
        <v>0.74037789735718496</v>
      </c>
      <c r="J488" s="3" t="str">
        <f>IFERROR(VLOOKUP(Tabla13[[#This Row],[% ACUM]],$D$5:$E$7,2,1),"C")</f>
        <v>B</v>
      </c>
    </row>
    <row r="489" spans="2:10" x14ac:dyDescent="0.2">
      <c r="B489" s="2">
        <v>347952</v>
      </c>
      <c r="C489" s="2" t="s">
        <v>147</v>
      </c>
      <c r="D489" s="2" t="s">
        <v>21</v>
      </c>
      <c r="E489" s="3" t="s">
        <v>6</v>
      </c>
      <c r="F489" s="11">
        <v>37563</v>
      </c>
      <c r="G489" s="11">
        <f>SUMIFS(Tabla13[VENTA ÚLT 12 MESES EN S/.],Tabla13[CATEGORÍA],Tabla13[[#This Row],[CATEGORÍA]])</f>
        <v>2740903</v>
      </c>
      <c r="H489" s="12">
        <f>IFERROR(Tabla13[[#This Row],[VENTA ÚLT 12 MESES EN S/.]]/Tabla13[[#This Row],[VENTA CAT ÚLT 12 MESES]],0)</f>
        <v>1.3704607569111347E-2</v>
      </c>
      <c r="I489" s="12">
        <f>SUMIFS($H$10:H489,$D$10:D489,Tabla13[[#This Row],[CATEGORÍA]])</f>
        <v>0.75408250492629625</v>
      </c>
      <c r="J489" s="3" t="str">
        <f>IFERROR(VLOOKUP(Tabla13[[#This Row],[% ACUM]],$D$5:$E$7,2,1),"C")</f>
        <v>B</v>
      </c>
    </row>
    <row r="490" spans="2:10" x14ac:dyDescent="0.2">
      <c r="B490" s="2">
        <v>347885</v>
      </c>
      <c r="C490" s="2" t="s">
        <v>419</v>
      </c>
      <c r="D490" s="2" t="s">
        <v>21</v>
      </c>
      <c r="E490" s="3" t="s">
        <v>6</v>
      </c>
      <c r="F490" s="11">
        <v>37418</v>
      </c>
      <c r="G490" s="11">
        <f>SUMIFS(Tabla13[VENTA ÚLT 12 MESES EN S/.],Tabla13[CATEGORÍA],Tabla13[[#This Row],[CATEGORÍA]])</f>
        <v>2740903</v>
      </c>
      <c r="H490" s="12">
        <f>IFERROR(Tabla13[[#This Row],[VENTA ÚLT 12 MESES EN S/.]]/Tabla13[[#This Row],[VENTA CAT ÚLT 12 MESES]],0)</f>
        <v>1.3651705295663509E-2</v>
      </c>
      <c r="I490" s="12">
        <f>SUMIFS($H$10:H490,$D$10:D490,Tabla13[[#This Row],[CATEGORÍA]])</f>
        <v>0.76773421022195976</v>
      </c>
      <c r="J490" s="3" t="str">
        <f>IFERROR(VLOOKUP(Tabla13[[#This Row],[% ACUM]],$D$5:$E$7,2,1),"C")</f>
        <v>B</v>
      </c>
    </row>
    <row r="491" spans="2:10" x14ac:dyDescent="0.2">
      <c r="B491" s="2">
        <v>348611</v>
      </c>
      <c r="C491" s="2" t="s">
        <v>323</v>
      </c>
      <c r="D491" s="2" t="s">
        <v>21</v>
      </c>
      <c r="E491" s="3" t="s">
        <v>6</v>
      </c>
      <c r="F491" s="11">
        <v>35052</v>
      </c>
      <c r="G491" s="11">
        <f>SUMIFS(Tabla13[VENTA ÚLT 12 MESES EN S/.],Tabla13[CATEGORÍA],Tabla13[[#This Row],[CATEGORÍA]])</f>
        <v>2740903</v>
      </c>
      <c r="H491" s="12">
        <f>IFERROR(Tabla13[[#This Row],[VENTA ÚLT 12 MESES EN S/.]]/Tabla13[[#This Row],[VENTA CAT ÚLT 12 MESES]],0)</f>
        <v>1.2788486130300853E-2</v>
      </c>
      <c r="I491" s="12">
        <f>SUMIFS($H$10:H491,$D$10:D491,Tabla13[[#This Row],[CATEGORÍA]])</f>
        <v>0.78052269635226057</v>
      </c>
      <c r="J491" s="3" t="str">
        <f>IFERROR(VLOOKUP(Tabla13[[#This Row],[% ACUM]],$D$5:$E$7,2,1),"C")</f>
        <v>B</v>
      </c>
    </row>
    <row r="492" spans="2:10" x14ac:dyDescent="0.2">
      <c r="B492" s="2">
        <v>347956</v>
      </c>
      <c r="C492" s="2" t="s">
        <v>598</v>
      </c>
      <c r="D492" s="2" t="s">
        <v>21</v>
      </c>
      <c r="E492" s="3" t="s">
        <v>6</v>
      </c>
      <c r="F492" s="11">
        <v>35033</v>
      </c>
      <c r="G492" s="11">
        <f>SUMIFS(Tabla13[VENTA ÚLT 12 MESES EN S/.],Tabla13[CATEGORÍA],Tabla13[[#This Row],[CATEGORÍA]])</f>
        <v>2740903</v>
      </c>
      <c r="H492" s="12">
        <f>IFERROR(Tabla13[[#This Row],[VENTA ÚLT 12 MESES EN S/.]]/Tabla13[[#This Row],[VENTA CAT ÚLT 12 MESES]],0)</f>
        <v>1.2781554108262861E-2</v>
      </c>
      <c r="I492" s="12">
        <f>SUMIFS($H$10:H492,$D$10:D492,Tabla13[[#This Row],[CATEGORÍA]])</f>
        <v>0.79330425046052344</v>
      </c>
      <c r="J492" s="3" t="str">
        <f>IFERROR(VLOOKUP(Tabla13[[#This Row],[% ACUM]],$D$5:$E$7,2,1),"C")</f>
        <v>B</v>
      </c>
    </row>
    <row r="493" spans="2:10" x14ac:dyDescent="0.2">
      <c r="B493" s="2">
        <v>348607</v>
      </c>
      <c r="C493" s="2" t="s">
        <v>29</v>
      </c>
      <c r="D493" s="2" t="s">
        <v>21</v>
      </c>
      <c r="E493" s="3" t="s">
        <v>6</v>
      </c>
      <c r="F493" s="11">
        <v>33630</v>
      </c>
      <c r="G493" s="11">
        <f>SUMIFS(Tabla13[VENTA ÚLT 12 MESES EN S/.],Tabla13[CATEGORÍA],Tabla13[[#This Row],[CATEGORÍA]])</f>
        <v>2740903</v>
      </c>
      <c r="H493" s="12">
        <f>IFERROR(Tabla13[[#This Row],[VENTA ÚLT 12 MESES EN S/.]]/Tabla13[[#This Row],[VENTA CAT ÚLT 12 MESES]],0)</f>
        <v>1.2269679007246882E-2</v>
      </c>
      <c r="I493" s="12">
        <f>SUMIFS($H$10:H493,$D$10:D493,Tabla13[[#This Row],[CATEGORÍA]])</f>
        <v>0.80557392946777029</v>
      </c>
      <c r="J493" s="3" t="str">
        <f>IFERROR(VLOOKUP(Tabla13[[#This Row],[% ACUM]],$D$5:$E$7,2,1),"C")</f>
        <v>C</v>
      </c>
    </row>
    <row r="494" spans="2:10" x14ac:dyDescent="0.2">
      <c r="B494" s="2">
        <v>347879</v>
      </c>
      <c r="C494" s="2" t="s">
        <v>78</v>
      </c>
      <c r="D494" s="2" t="s">
        <v>21</v>
      </c>
      <c r="E494" s="3" t="s">
        <v>6</v>
      </c>
      <c r="F494" s="11">
        <v>31049</v>
      </c>
      <c r="G494" s="11">
        <f>SUMIFS(Tabla13[VENTA ÚLT 12 MESES EN S/.],Tabla13[CATEGORÍA],Tabla13[[#This Row],[CATEGORÍA]])</f>
        <v>2740903</v>
      </c>
      <c r="H494" s="12">
        <f>IFERROR(Tabla13[[#This Row],[VENTA ÚLT 12 MESES EN S/.]]/Tabla13[[#This Row],[VENTA CAT ÚLT 12 MESES]],0)</f>
        <v>1.1328018539875362E-2</v>
      </c>
      <c r="I494" s="12">
        <f>SUMIFS($H$10:H494,$D$10:D494,Tabla13[[#This Row],[CATEGORÍA]])</f>
        <v>0.8169019480076456</v>
      </c>
      <c r="J494" s="3" t="str">
        <f>IFERROR(VLOOKUP(Tabla13[[#This Row],[% ACUM]],$D$5:$E$7,2,1),"C")</f>
        <v>C</v>
      </c>
    </row>
    <row r="495" spans="2:10" x14ac:dyDescent="0.2">
      <c r="B495" s="2">
        <v>347878</v>
      </c>
      <c r="C495" s="2" t="s">
        <v>89</v>
      </c>
      <c r="D495" s="2" t="s">
        <v>21</v>
      </c>
      <c r="E495" s="3" t="s">
        <v>6</v>
      </c>
      <c r="F495" s="11">
        <v>30166</v>
      </c>
      <c r="G495" s="11">
        <f>SUMIFS(Tabla13[VENTA ÚLT 12 MESES EN S/.],Tabla13[CATEGORÍA],Tabla13[[#This Row],[CATEGORÍA]])</f>
        <v>2740903</v>
      </c>
      <c r="H495" s="12">
        <f>IFERROR(Tabla13[[#This Row],[VENTA ÚLT 12 MESES EN S/.]]/Tabla13[[#This Row],[VENTA CAT ÚLT 12 MESES]],0)</f>
        <v>1.1005861936741286E-2</v>
      </c>
      <c r="I495" s="12">
        <f>SUMIFS($H$10:H495,$D$10:D495,Tabla13[[#This Row],[CATEGORÍA]])</f>
        <v>0.82790780994438684</v>
      </c>
      <c r="J495" s="3" t="str">
        <f>IFERROR(VLOOKUP(Tabla13[[#This Row],[% ACUM]],$D$5:$E$7,2,1),"C")</f>
        <v>C</v>
      </c>
    </row>
    <row r="496" spans="2:10" x14ac:dyDescent="0.2">
      <c r="B496" s="2">
        <v>347873</v>
      </c>
      <c r="C496" s="2" t="s">
        <v>57</v>
      </c>
      <c r="D496" s="2" t="s">
        <v>21</v>
      </c>
      <c r="E496" s="3" t="s">
        <v>6</v>
      </c>
      <c r="F496" s="11">
        <v>29094</v>
      </c>
      <c r="G496" s="11">
        <f>SUMIFS(Tabla13[VENTA ÚLT 12 MESES EN S/.],Tabla13[CATEGORÍA],Tabla13[[#This Row],[CATEGORÍA]])</f>
        <v>2740903</v>
      </c>
      <c r="H496" s="12">
        <f>IFERROR(Tabla13[[#This Row],[VENTA ÚLT 12 MESES EN S/.]]/Tabla13[[#This Row],[VENTA CAT ÚLT 12 MESES]],0)</f>
        <v>1.0614749956492441E-2</v>
      </c>
      <c r="I496" s="12">
        <f>SUMIFS($H$10:H496,$D$10:D496,Tabla13[[#This Row],[CATEGORÍA]])</f>
        <v>0.83852255990087932</v>
      </c>
      <c r="J496" s="3" t="str">
        <f>IFERROR(VLOOKUP(Tabla13[[#This Row],[% ACUM]],$D$5:$E$7,2,1),"C")</f>
        <v>C</v>
      </c>
    </row>
    <row r="497" spans="2:10" x14ac:dyDescent="0.2">
      <c r="B497" s="2">
        <v>353558</v>
      </c>
      <c r="C497" s="2" t="s">
        <v>223</v>
      </c>
      <c r="D497" s="2" t="s">
        <v>21</v>
      </c>
      <c r="E497" s="3" t="s">
        <v>6</v>
      </c>
      <c r="F497" s="11">
        <v>28299</v>
      </c>
      <c r="G497" s="11">
        <f>SUMIFS(Tabla13[VENTA ÚLT 12 MESES EN S/.],Tabla13[CATEGORÍA],Tabla13[[#This Row],[CATEGORÍA]])</f>
        <v>2740903</v>
      </c>
      <c r="H497" s="12">
        <f>IFERROR(Tabla13[[#This Row],[VENTA ÚLT 12 MESES EN S/.]]/Tabla13[[#This Row],[VENTA CAT ÚLT 12 MESES]],0)</f>
        <v>1.0324699560692225E-2</v>
      </c>
      <c r="I497" s="12">
        <f>SUMIFS($H$10:H497,$D$10:D497,Tabla13[[#This Row],[CATEGORÍA]])</f>
        <v>0.84884725946157158</v>
      </c>
      <c r="J497" s="3" t="str">
        <f>IFERROR(VLOOKUP(Tabla13[[#This Row],[% ACUM]],$D$5:$E$7,2,1),"C")</f>
        <v>C</v>
      </c>
    </row>
    <row r="498" spans="2:10" x14ac:dyDescent="0.2">
      <c r="B498" s="2">
        <v>348011</v>
      </c>
      <c r="C498" s="2" t="s">
        <v>29</v>
      </c>
      <c r="D498" s="2" t="s">
        <v>21</v>
      </c>
      <c r="E498" s="3" t="s">
        <v>6</v>
      </c>
      <c r="F498" s="11">
        <v>27662</v>
      </c>
      <c r="G498" s="11">
        <f>SUMIFS(Tabla13[VENTA ÚLT 12 MESES EN S/.],Tabla13[CATEGORÍA],Tabla13[[#This Row],[CATEGORÍA]])</f>
        <v>2740903</v>
      </c>
      <c r="H498" s="12">
        <f>IFERROR(Tabla13[[#This Row],[VENTA ÚLT 12 MESES EN S/.]]/Tabla13[[#This Row],[VENTA CAT ÚLT 12 MESES]],0)</f>
        <v>1.0092294400786893E-2</v>
      </c>
      <c r="I498" s="12">
        <f>SUMIFS($H$10:H498,$D$10:D498,Tabla13[[#This Row],[CATEGORÍA]])</f>
        <v>0.85893955386235843</v>
      </c>
      <c r="J498" s="3" t="str">
        <f>IFERROR(VLOOKUP(Tabla13[[#This Row],[% ACUM]],$D$5:$E$7,2,1),"C")</f>
        <v>C</v>
      </c>
    </row>
    <row r="499" spans="2:10" x14ac:dyDescent="0.2">
      <c r="B499" s="2">
        <v>348605</v>
      </c>
      <c r="C499" s="2" t="s">
        <v>523</v>
      </c>
      <c r="D499" s="2" t="s">
        <v>21</v>
      </c>
      <c r="E499" s="3" t="s">
        <v>6</v>
      </c>
      <c r="F499" s="11">
        <v>26483</v>
      </c>
      <c r="G499" s="11">
        <f>SUMIFS(Tabla13[VENTA ÚLT 12 MESES EN S/.],Tabla13[CATEGORÍA],Tabla13[[#This Row],[CATEGORÍA]])</f>
        <v>2740903</v>
      </c>
      <c r="H499" s="12">
        <f>IFERROR(Tabla13[[#This Row],[VENTA ÚLT 12 MESES EN S/.]]/Tabla13[[#This Row],[VENTA CAT ÚLT 12 MESES]],0)</f>
        <v>9.6621441911661967E-3</v>
      </c>
      <c r="I499" s="12">
        <f>SUMIFS($H$10:H499,$D$10:D499,Tabla13[[#This Row],[CATEGORÍA]])</f>
        <v>0.86860169805352461</v>
      </c>
      <c r="J499" s="3" t="str">
        <f>IFERROR(VLOOKUP(Tabla13[[#This Row],[% ACUM]],$D$5:$E$7,2,1),"C")</f>
        <v>C</v>
      </c>
    </row>
    <row r="500" spans="2:10" x14ac:dyDescent="0.2">
      <c r="B500" s="2">
        <v>348610</v>
      </c>
      <c r="C500" s="2" t="s">
        <v>743</v>
      </c>
      <c r="D500" s="2" t="s">
        <v>21</v>
      </c>
      <c r="E500" s="3" t="s">
        <v>6</v>
      </c>
      <c r="F500" s="11">
        <v>26462</v>
      </c>
      <c r="G500" s="11">
        <f>SUMIFS(Tabla13[VENTA ÚLT 12 MESES EN S/.],Tabla13[CATEGORÍA],Tabla13[[#This Row],[CATEGORÍA]])</f>
        <v>2740903</v>
      </c>
      <c r="H500" s="12">
        <f>IFERROR(Tabla13[[#This Row],[VENTA ÚLT 12 MESES EN S/.]]/Tabla13[[#This Row],[VENTA CAT ÚLT 12 MESES]],0)</f>
        <v>9.6544824825978877E-3</v>
      </c>
      <c r="I500" s="12">
        <f>SUMIFS($H$10:H500,$D$10:D500,Tabla13[[#This Row],[CATEGORÍA]])</f>
        <v>0.87825618053612253</v>
      </c>
      <c r="J500" s="3" t="str">
        <f>IFERROR(VLOOKUP(Tabla13[[#This Row],[% ACUM]],$D$5:$E$7,2,1),"C")</f>
        <v>C</v>
      </c>
    </row>
    <row r="501" spans="2:10" x14ac:dyDescent="0.2">
      <c r="B501" s="2">
        <v>347887</v>
      </c>
      <c r="C501" s="2" t="s">
        <v>156</v>
      </c>
      <c r="D501" s="2" t="s">
        <v>21</v>
      </c>
      <c r="E501" s="3" t="s">
        <v>6</v>
      </c>
      <c r="F501" s="11">
        <v>25772</v>
      </c>
      <c r="G501" s="11">
        <f>SUMIFS(Tabla13[VENTA ÚLT 12 MESES EN S/.],Tabla13[CATEGORÍA],Tabla13[[#This Row],[CATEGORÍA]])</f>
        <v>2740903</v>
      </c>
      <c r="H501" s="12">
        <f>IFERROR(Tabla13[[#This Row],[VENTA ÚLT 12 MESES EN S/.]]/Tabla13[[#This Row],[VENTA CAT ÚLT 12 MESES]],0)</f>
        <v>9.4027406296392103E-3</v>
      </c>
      <c r="I501" s="12">
        <f>SUMIFS($H$10:H501,$D$10:D501,Tabla13[[#This Row],[CATEGORÍA]])</f>
        <v>0.88765892116576173</v>
      </c>
      <c r="J501" s="3" t="str">
        <f>IFERROR(VLOOKUP(Tabla13[[#This Row],[% ACUM]],$D$5:$E$7,2,1),"C")</f>
        <v>C</v>
      </c>
    </row>
    <row r="502" spans="2:10" x14ac:dyDescent="0.2">
      <c r="B502" s="2">
        <v>347888</v>
      </c>
      <c r="C502" s="2" t="s">
        <v>157</v>
      </c>
      <c r="D502" s="2" t="s">
        <v>21</v>
      </c>
      <c r="E502" s="3" t="s">
        <v>6</v>
      </c>
      <c r="F502" s="11">
        <v>25308</v>
      </c>
      <c r="G502" s="11">
        <f>SUMIFS(Tabla13[VENTA ÚLT 12 MESES EN S/.],Tabla13[CATEGORÍA],Tabla13[[#This Row],[CATEGORÍA]])</f>
        <v>2740903</v>
      </c>
      <c r="H502" s="12">
        <f>IFERROR(Tabla13[[#This Row],[VENTA ÚLT 12 MESES EN S/.]]/Tabla13[[#This Row],[VENTA CAT ÚLT 12 MESES]],0)</f>
        <v>9.2334533546061283E-3</v>
      </c>
      <c r="I502" s="12">
        <f>SUMIFS($H$10:H502,$D$10:D502,Tabla13[[#This Row],[CATEGORÍA]])</f>
        <v>0.89689237452036785</v>
      </c>
      <c r="J502" s="3" t="str">
        <f>IFERROR(VLOOKUP(Tabla13[[#This Row],[% ACUM]],$D$5:$E$7,2,1),"C")</f>
        <v>C</v>
      </c>
    </row>
    <row r="503" spans="2:10" x14ac:dyDescent="0.2">
      <c r="B503" s="2">
        <v>347859</v>
      </c>
      <c r="C503" s="2" t="s">
        <v>74</v>
      </c>
      <c r="D503" s="2" t="s">
        <v>21</v>
      </c>
      <c r="E503" s="3" t="s">
        <v>6</v>
      </c>
      <c r="F503" s="11">
        <v>23854</v>
      </c>
      <c r="G503" s="11">
        <f>SUMIFS(Tabla13[VENTA ÚLT 12 MESES EN S/.],Tabla13[CATEGORÍA],Tabla13[[#This Row],[CATEGORÍA]])</f>
        <v>2740903</v>
      </c>
      <c r="H503" s="12">
        <f>IFERROR(Tabla13[[#This Row],[VENTA ÚLT 12 MESES EN S/.]]/Tabla13[[#This Row],[VENTA CAT ÚLT 12 MESES]],0)</f>
        <v>8.7029712470671153E-3</v>
      </c>
      <c r="I503" s="12">
        <f>SUMIFS($H$10:H503,$D$10:D503,Tabla13[[#This Row],[CATEGORÍA]])</f>
        <v>0.90559534576743494</v>
      </c>
      <c r="J503" s="3" t="str">
        <f>IFERROR(VLOOKUP(Tabla13[[#This Row],[% ACUM]],$D$5:$E$7,2,1),"C")</f>
        <v>C</v>
      </c>
    </row>
    <row r="504" spans="2:10" x14ac:dyDescent="0.2">
      <c r="B504" s="2">
        <v>348459</v>
      </c>
      <c r="C504" s="2" t="s">
        <v>129</v>
      </c>
      <c r="D504" s="2" t="s">
        <v>21</v>
      </c>
      <c r="E504" s="3" t="s">
        <v>6</v>
      </c>
      <c r="F504" s="11">
        <v>23071</v>
      </c>
      <c r="G504" s="11">
        <f>SUMIFS(Tabla13[VENTA ÚLT 12 MESES EN S/.],Tabla13[CATEGORÍA],Tabla13[[#This Row],[CATEGORÍA]])</f>
        <v>2740903</v>
      </c>
      <c r="H504" s="12">
        <f>IFERROR(Tabla13[[#This Row],[VENTA ÚLT 12 MESES EN S/.]]/Tabla13[[#This Row],[VENTA CAT ÚLT 12 MESES]],0)</f>
        <v>8.4172989704487909E-3</v>
      </c>
      <c r="I504" s="12">
        <f>SUMIFS($H$10:H504,$D$10:D504,Tabla13[[#This Row],[CATEGORÍA]])</f>
        <v>0.91401264473788368</v>
      </c>
      <c r="J504" s="3" t="str">
        <f>IFERROR(VLOOKUP(Tabla13[[#This Row],[% ACUM]],$D$5:$E$7,2,1),"C")</f>
        <v>C</v>
      </c>
    </row>
    <row r="505" spans="2:10" x14ac:dyDescent="0.2">
      <c r="B505" s="2">
        <v>347960</v>
      </c>
      <c r="C505" s="2" t="s">
        <v>658</v>
      </c>
      <c r="D505" s="2" t="s">
        <v>21</v>
      </c>
      <c r="E505" s="3" t="s">
        <v>6</v>
      </c>
      <c r="F505" s="11">
        <v>22904</v>
      </c>
      <c r="G505" s="11">
        <f>SUMIFS(Tabla13[VENTA ÚLT 12 MESES EN S/.],Tabla13[CATEGORÍA],Tabla13[[#This Row],[CATEGORÍA]])</f>
        <v>2740903</v>
      </c>
      <c r="H505" s="12">
        <f>IFERROR(Tabla13[[#This Row],[VENTA ÚLT 12 MESES EN S/.]]/Tabla13[[#This Row],[VENTA CAT ÚLT 12 MESES]],0)</f>
        <v>8.3563701451674875E-3</v>
      </c>
      <c r="I505" s="12">
        <f>SUMIFS($H$10:H505,$D$10:D505,Tabla13[[#This Row],[CATEGORÍA]])</f>
        <v>0.92236901488305112</v>
      </c>
      <c r="J505" s="3" t="str">
        <f>IFERROR(VLOOKUP(Tabla13[[#This Row],[% ACUM]],$D$5:$E$7,2,1),"C")</f>
        <v>C</v>
      </c>
    </row>
    <row r="506" spans="2:10" x14ac:dyDescent="0.2">
      <c r="B506" s="2">
        <v>347860</v>
      </c>
      <c r="C506" s="2" t="s">
        <v>23</v>
      </c>
      <c r="D506" s="2" t="s">
        <v>21</v>
      </c>
      <c r="E506" s="3" t="s">
        <v>6</v>
      </c>
      <c r="F506" s="11">
        <v>20482</v>
      </c>
      <c r="G506" s="11">
        <f>SUMIFS(Tabla13[VENTA ÚLT 12 MESES EN S/.],Tabla13[CATEGORÍA],Tabla13[[#This Row],[CATEGORÍA]])</f>
        <v>2740903</v>
      </c>
      <c r="H506" s="12">
        <f>IFERROR(Tabla13[[#This Row],[VENTA ÚLT 12 MESES EN S/.]]/Tabla13[[#This Row],[VENTA CAT ÚLT 12 MESES]],0)</f>
        <v>7.4727197569560101E-3</v>
      </c>
      <c r="I506" s="12">
        <f>SUMIFS($H$10:H506,$D$10:D506,Tabla13[[#This Row],[CATEGORÍA]])</f>
        <v>0.92984173464000708</v>
      </c>
      <c r="J506" s="3" t="str">
        <f>IFERROR(VLOOKUP(Tabla13[[#This Row],[% ACUM]],$D$5:$E$7,2,1),"C")</f>
        <v>C</v>
      </c>
    </row>
    <row r="507" spans="2:10" x14ac:dyDescent="0.2">
      <c r="B507" s="2">
        <v>347950</v>
      </c>
      <c r="C507" s="2" t="s">
        <v>147</v>
      </c>
      <c r="D507" s="2" t="s">
        <v>21</v>
      </c>
      <c r="E507" s="3" t="s">
        <v>6</v>
      </c>
      <c r="F507" s="11">
        <v>19525</v>
      </c>
      <c r="G507" s="11">
        <f>SUMIFS(Tabla13[VENTA ÚLT 12 MESES EN S/.],Tabla13[CATEGORÍA],Tabla13[[#This Row],[CATEGORÍA]])</f>
        <v>2740903</v>
      </c>
      <c r="H507" s="12">
        <f>IFERROR(Tabla13[[#This Row],[VENTA ÚLT 12 MESES EN S/.]]/Tabla13[[#This Row],[VENTA CAT ÚLT 12 MESES]],0)</f>
        <v>7.1235647522002784E-3</v>
      </c>
      <c r="I507" s="12">
        <f>SUMIFS($H$10:H507,$D$10:D507,Tabla13[[#This Row],[CATEGORÍA]])</f>
        <v>0.93696529939220741</v>
      </c>
      <c r="J507" s="3" t="str">
        <f>IFERROR(VLOOKUP(Tabla13[[#This Row],[% ACUM]],$D$5:$E$7,2,1),"C")</f>
        <v>C</v>
      </c>
    </row>
    <row r="508" spans="2:10" x14ac:dyDescent="0.2">
      <c r="B508" s="2">
        <v>348615</v>
      </c>
      <c r="C508" s="2" t="s">
        <v>729</v>
      </c>
      <c r="D508" s="2" t="s">
        <v>21</v>
      </c>
      <c r="E508" s="3" t="s">
        <v>6</v>
      </c>
      <c r="F508" s="11">
        <v>18415</v>
      </c>
      <c r="G508" s="11">
        <f>SUMIFS(Tabla13[VENTA ÚLT 12 MESES EN S/.],Tabla13[CATEGORÍA],Tabla13[[#This Row],[CATEGORÍA]])</f>
        <v>2740903</v>
      </c>
      <c r="H508" s="12">
        <f>IFERROR(Tabla13[[#This Row],[VENTA ÚLT 12 MESES EN S/.]]/Tabla13[[#This Row],[VENTA CAT ÚLT 12 MESES]],0)</f>
        <v>6.7185887278754484E-3</v>
      </c>
      <c r="I508" s="12">
        <f>SUMIFS($H$10:H508,$D$10:D508,Tabla13[[#This Row],[CATEGORÍA]])</f>
        <v>0.94368388812008286</v>
      </c>
      <c r="J508" s="3" t="str">
        <f>IFERROR(VLOOKUP(Tabla13[[#This Row],[% ACUM]],$D$5:$E$7,2,1),"C")</f>
        <v>C</v>
      </c>
    </row>
    <row r="509" spans="2:10" x14ac:dyDescent="0.2">
      <c r="B509" s="2">
        <v>366797</v>
      </c>
      <c r="C509" s="2" t="s">
        <v>57</v>
      </c>
      <c r="D509" s="2" t="s">
        <v>21</v>
      </c>
      <c r="E509" s="3" t="s">
        <v>6</v>
      </c>
      <c r="F509" s="11">
        <v>17958</v>
      </c>
      <c r="G509" s="11">
        <f>SUMIFS(Tabla13[VENTA ÚLT 12 MESES EN S/.],Tabla13[CATEGORÍA],Tabla13[[#This Row],[CATEGORÍA]])</f>
        <v>2740903</v>
      </c>
      <c r="H509" s="12">
        <f>IFERROR(Tabla13[[#This Row],[VENTA ÚLT 12 MESES EN S/.]]/Tabla13[[#This Row],[VENTA CAT ÚLT 12 MESES]],0)</f>
        <v>6.5518553556984686E-3</v>
      </c>
      <c r="I509" s="12">
        <f>SUMIFS($H$10:H509,$D$10:D509,Tabla13[[#This Row],[CATEGORÍA]])</f>
        <v>0.95023574347578132</v>
      </c>
      <c r="J509" s="3" t="str">
        <f>IFERROR(VLOOKUP(Tabla13[[#This Row],[% ACUM]],$D$5:$E$7,2,1),"C")</f>
        <v>C</v>
      </c>
    </row>
    <row r="510" spans="2:10" x14ac:dyDescent="0.2">
      <c r="B510" s="2">
        <v>348602</v>
      </c>
      <c r="C510" s="2" t="s">
        <v>433</v>
      </c>
      <c r="D510" s="2" t="s">
        <v>21</v>
      </c>
      <c r="E510" s="3" t="s">
        <v>6</v>
      </c>
      <c r="F510" s="11">
        <v>17944</v>
      </c>
      <c r="G510" s="11">
        <f>SUMIFS(Tabla13[VENTA ÚLT 12 MESES EN S/.],Tabla13[CATEGORÍA],Tabla13[[#This Row],[CATEGORÍA]])</f>
        <v>2740903</v>
      </c>
      <c r="H510" s="12">
        <f>IFERROR(Tabla13[[#This Row],[VENTA ÚLT 12 MESES EN S/.]]/Tabla13[[#This Row],[VENTA CAT ÚLT 12 MESES]],0)</f>
        <v>6.5467475499862635E-3</v>
      </c>
      <c r="I510" s="12">
        <f>SUMIFS($H$10:H510,$D$10:D510,Tabla13[[#This Row],[CATEGORÍA]])</f>
        <v>0.95678249102576762</v>
      </c>
      <c r="J510" s="3" t="str">
        <f>IFERROR(VLOOKUP(Tabla13[[#This Row],[% ACUM]],$D$5:$E$7,2,1),"C")</f>
        <v>C</v>
      </c>
    </row>
    <row r="511" spans="2:10" x14ac:dyDescent="0.2">
      <c r="B511" s="2">
        <v>347884</v>
      </c>
      <c r="C511" s="2" t="s">
        <v>104</v>
      </c>
      <c r="D511" s="2" t="s">
        <v>21</v>
      </c>
      <c r="E511" s="3" t="s">
        <v>6</v>
      </c>
      <c r="F511" s="11">
        <v>16113</v>
      </c>
      <c r="G511" s="11">
        <f>SUMIFS(Tabla13[VENTA ÚLT 12 MESES EN S/.],Tabla13[CATEGORÍA],Tabla13[[#This Row],[CATEGORÍA]])</f>
        <v>2740903</v>
      </c>
      <c r="H511" s="12">
        <f>IFERROR(Tabla13[[#This Row],[VENTA ÚLT 12 MESES EN S/.]]/Tabla13[[#This Row],[VENTA CAT ÚLT 12 MESES]],0)</f>
        <v>5.8787195314828726E-3</v>
      </c>
      <c r="I511" s="12">
        <f>SUMIFS($H$10:H511,$D$10:D511,Tabla13[[#This Row],[CATEGORÍA]])</f>
        <v>0.96266121055725051</v>
      </c>
      <c r="J511" s="3" t="str">
        <f>IFERROR(VLOOKUP(Tabla13[[#This Row],[% ACUM]],$D$5:$E$7,2,1),"C")</f>
        <v>C</v>
      </c>
    </row>
    <row r="512" spans="2:10" x14ac:dyDescent="0.2">
      <c r="B512" s="2">
        <v>366745</v>
      </c>
      <c r="C512" s="2" t="s">
        <v>712</v>
      </c>
      <c r="D512" s="2" t="s">
        <v>21</v>
      </c>
      <c r="E512" s="3" t="s">
        <v>6</v>
      </c>
      <c r="F512" s="11">
        <v>13936</v>
      </c>
      <c r="G512" s="11">
        <f>SUMIFS(Tabla13[VENTA ÚLT 12 MESES EN S/.],Tabla13[CATEGORÍA],Tabla13[[#This Row],[CATEGORÍA]])</f>
        <v>2740903</v>
      </c>
      <c r="H512" s="12">
        <f>IFERROR(Tabla13[[#This Row],[VENTA ÚLT 12 MESES EN S/.]]/Tabla13[[#This Row],[VENTA CAT ÚLT 12 MESES]],0)</f>
        <v>5.0844557432349847E-3</v>
      </c>
      <c r="I512" s="12">
        <f>SUMIFS($H$10:H512,$D$10:D512,Tabla13[[#This Row],[CATEGORÍA]])</f>
        <v>0.96774566630048553</v>
      </c>
      <c r="J512" s="3" t="str">
        <f>IFERROR(VLOOKUP(Tabla13[[#This Row],[% ACUM]],$D$5:$E$7,2,1),"C")</f>
        <v>C</v>
      </c>
    </row>
    <row r="513" spans="2:10" x14ac:dyDescent="0.2">
      <c r="B513" s="2">
        <v>366798</v>
      </c>
      <c r="C513" s="2" t="s">
        <v>89</v>
      </c>
      <c r="D513" s="2" t="s">
        <v>21</v>
      </c>
      <c r="E513" s="3" t="s">
        <v>6</v>
      </c>
      <c r="F513" s="11">
        <v>13566</v>
      </c>
      <c r="G513" s="11">
        <f>SUMIFS(Tabla13[VENTA ÚLT 12 MESES EN S/.],Tabla13[CATEGORÍA],Tabla13[[#This Row],[CATEGORÍA]])</f>
        <v>2740903</v>
      </c>
      <c r="H513" s="12">
        <f>IFERROR(Tabla13[[#This Row],[VENTA ÚLT 12 MESES EN S/.]]/Tabla13[[#This Row],[VENTA CAT ÚLT 12 MESES]],0)</f>
        <v>4.9494637351267081E-3</v>
      </c>
      <c r="I513" s="12">
        <f>SUMIFS($H$10:H513,$D$10:D513,Tabla13[[#This Row],[CATEGORÍA]])</f>
        <v>0.97269513003561225</v>
      </c>
      <c r="J513" s="3" t="str">
        <f>IFERROR(VLOOKUP(Tabla13[[#This Row],[% ACUM]],$D$5:$E$7,2,1),"C")</f>
        <v>C</v>
      </c>
    </row>
    <row r="514" spans="2:10" x14ac:dyDescent="0.2">
      <c r="B514" s="2">
        <v>347874</v>
      </c>
      <c r="C514" s="2" t="s">
        <v>58</v>
      </c>
      <c r="D514" s="2" t="s">
        <v>21</v>
      </c>
      <c r="E514" s="3" t="s">
        <v>6</v>
      </c>
      <c r="F514" s="11">
        <v>12542</v>
      </c>
      <c r="G514" s="11">
        <f>SUMIFS(Tabla13[VENTA ÚLT 12 MESES EN S/.],Tabla13[CATEGORÍA],Tabla13[[#This Row],[CATEGORÍA]])</f>
        <v>2740903</v>
      </c>
      <c r="H514" s="12">
        <f>IFERROR(Tabla13[[#This Row],[VENTA ÚLT 12 MESES EN S/.]]/Tabla13[[#This Row],[VENTA CAT ÚLT 12 MESES]],0)</f>
        <v>4.5758642316054239E-3</v>
      </c>
      <c r="I514" s="12">
        <f>SUMIFS($H$10:H514,$D$10:D514,Tabla13[[#This Row],[CATEGORÍA]])</f>
        <v>0.97727099426721764</v>
      </c>
      <c r="J514" s="3" t="str">
        <f>IFERROR(VLOOKUP(Tabla13[[#This Row],[% ACUM]],$D$5:$E$7,2,1),"C")</f>
        <v>C</v>
      </c>
    </row>
    <row r="515" spans="2:10" x14ac:dyDescent="0.2">
      <c r="B515" s="2">
        <v>362708</v>
      </c>
      <c r="C515" s="2" t="s">
        <v>474</v>
      </c>
      <c r="D515" s="2" t="s">
        <v>21</v>
      </c>
      <c r="E515" s="3" t="s">
        <v>6</v>
      </c>
      <c r="F515" s="11">
        <v>9214</v>
      </c>
      <c r="G515" s="11">
        <f>SUMIFS(Tabla13[VENTA ÚLT 12 MESES EN S/.],Tabla13[CATEGORÍA],Tabla13[[#This Row],[CATEGORÍA]])</f>
        <v>2740903</v>
      </c>
      <c r="H515" s="12">
        <f>IFERROR(Tabla13[[#This Row],[VENTA ÚLT 12 MESES EN S/.]]/Tabla13[[#This Row],[VENTA CAT ÚLT 12 MESES]],0)</f>
        <v>3.3616658451612481E-3</v>
      </c>
      <c r="I515" s="12">
        <f>SUMIFS($H$10:H515,$D$10:D515,Tabla13[[#This Row],[CATEGORÍA]])</f>
        <v>0.98063266011237893</v>
      </c>
      <c r="J515" s="3" t="str">
        <f>IFERROR(VLOOKUP(Tabla13[[#This Row],[% ACUM]],$D$5:$E$7,2,1),"C")</f>
        <v>C</v>
      </c>
    </row>
    <row r="516" spans="2:10" x14ac:dyDescent="0.2">
      <c r="B516" s="2">
        <v>348005</v>
      </c>
      <c r="C516" s="2" t="s">
        <v>591</v>
      </c>
      <c r="D516" s="2" t="s">
        <v>21</v>
      </c>
      <c r="E516" s="3" t="s">
        <v>6</v>
      </c>
      <c r="F516" s="11">
        <v>9149</v>
      </c>
      <c r="G516" s="11">
        <f>SUMIFS(Tabla13[VENTA ÚLT 12 MESES EN S/.],Tabla13[CATEGORÍA],Tabla13[[#This Row],[CATEGORÍA]])</f>
        <v>2740903</v>
      </c>
      <c r="H516" s="12">
        <f>IFERROR(Tabla13[[#This Row],[VENTA ÚLT 12 MESES EN S/.]]/Tabla13[[#This Row],[VENTA CAT ÚLT 12 MESES]],0)</f>
        <v>3.33795103292601E-3</v>
      </c>
      <c r="I516" s="12">
        <f>SUMIFS($H$10:H516,$D$10:D516,Tabla13[[#This Row],[CATEGORÍA]])</f>
        <v>0.98397061114530493</v>
      </c>
      <c r="J516" s="3" t="str">
        <f>IFERROR(VLOOKUP(Tabla13[[#This Row],[% ACUM]],$D$5:$E$7,2,1),"C")</f>
        <v>C</v>
      </c>
    </row>
    <row r="517" spans="2:10" x14ac:dyDescent="0.2">
      <c r="B517" s="2">
        <v>368038</v>
      </c>
      <c r="C517" s="2" t="s">
        <v>57</v>
      </c>
      <c r="D517" s="2" t="s">
        <v>21</v>
      </c>
      <c r="E517" s="3" t="s">
        <v>6</v>
      </c>
      <c r="F517" s="11">
        <v>8976</v>
      </c>
      <c r="G517" s="11">
        <f>SUMIFS(Tabla13[VENTA ÚLT 12 MESES EN S/.],Tabla13[CATEGORÍA],Tabla13[[#This Row],[CATEGORÍA]])</f>
        <v>2740903</v>
      </c>
      <c r="H517" s="12">
        <f>IFERROR(Tabla13[[#This Row],[VENTA ÚLT 12 MESES EN S/.]]/Tabla13[[#This Row],[VENTA CAT ÚLT 12 MESES]],0)</f>
        <v>3.274833148053762E-3</v>
      </c>
      <c r="I517" s="12">
        <f>SUMIFS($H$10:H517,$D$10:D517,Tabla13[[#This Row],[CATEGORÍA]])</f>
        <v>0.9872454442933587</v>
      </c>
      <c r="J517" s="3" t="str">
        <f>IFERROR(VLOOKUP(Tabla13[[#This Row],[% ACUM]],$D$5:$E$7,2,1),"C")</f>
        <v>C</v>
      </c>
    </row>
    <row r="518" spans="2:10" x14ac:dyDescent="0.2">
      <c r="B518" s="2">
        <v>347889</v>
      </c>
      <c r="C518" s="2" t="s">
        <v>157</v>
      </c>
      <c r="D518" s="2" t="s">
        <v>21</v>
      </c>
      <c r="E518" s="3" t="s">
        <v>6</v>
      </c>
      <c r="F518" s="11">
        <v>8819</v>
      </c>
      <c r="G518" s="11">
        <f>SUMIFS(Tabla13[VENTA ÚLT 12 MESES EN S/.],Tabla13[CATEGORÍA],Tabla13[[#This Row],[CATEGORÍA]])</f>
        <v>2740903</v>
      </c>
      <c r="H518" s="12">
        <f>IFERROR(Tabla13[[#This Row],[VENTA ÚLT 12 MESES EN S/.]]/Tabla13[[#This Row],[VENTA CAT ÚLT 12 MESES]],0)</f>
        <v>3.2175527554240335E-3</v>
      </c>
      <c r="I518" s="12">
        <f>SUMIFS($H$10:H518,$D$10:D518,Tabla13[[#This Row],[CATEGORÍA]])</f>
        <v>0.99046299704878271</v>
      </c>
      <c r="J518" s="3" t="str">
        <f>IFERROR(VLOOKUP(Tabla13[[#This Row],[% ACUM]],$D$5:$E$7,2,1),"C")</f>
        <v>C</v>
      </c>
    </row>
    <row r="519" spans="2:10" x14ac:dyDescent="0.2">
      <c r="B519" s="2">
        <v>348009</v>
      </c>
      <c r="C519" s="2" t="s">
        <v>20</v>
      </c>
      <c r="D519" s="2" t="s">
        <v>21</v>
      </c>
      <c r="E519" s="3" t="s">
        <v>6</v>
      </c>
      <c r="F519" s="11">
        <v>8048</v>
      </c>
      <c r="G519" s="11">
        <f>SUMIFS(Tabla13[VENTA ÚLT 12 MESES EN S/.],Tabla13[CATEGORÍA],Tabla13[[#This Row],[CATEGORÍA]])</f>
        <v>2740903</v>
      </c>
      <c r="H519" s="12">
        <f>IFERROR(Tabla13[[#This Row],[VENTA ÚLT 12 MESES EN S/.]]/Tabla13[[#This Row],[VENTA CAT ÚLT 12 MESES]],0)</f>
        <v>2.9362585979875976E-3</v>
      </c>
      <c r="I519" s="12">
        <f>SUMIFS($H$10:H519,$D$10:D519,Tabla13[[#This Row],[CATEGORÍA]])</f>
        <v>0.99339925564677034</v>
      </c>
      <c r="J519" s="3" t="str">
        <f>IFERROR(VLOOKUP(Tabla13[[#This Row],[% ACUM]],$D$5:$E$7,2,1),"C")</f>
        <v>C</v>
      </c>
    </row>
    <row r="520" spans="2:10" x14ac:dyDescent="0.2">
      <c r="B520" s="2">
        <v>347957</v>
      </c>
      <c r="C520" s="2" t="s">
        <v>68</v>
      </c>
      <c r="D520" s="2" t="s">
        <v>21</v>
      </c>
      <c r="E520" s="3" t="s">
        <v>6</v>
      </c>
      <c r="F520" s="11">
        <v>7648</v>
      </c>
      <c r="G520" s="11">
        <f>SUMIFS(Tabla13[VENTA ÚLT 12 MESES EN S/.],Tabla13[CATEGORÍA],Tabla13[[#This Row],[CATEGORÍA]])</f>
        <v>2740903</v>
      </c>
      <c r="H520" s="12">
        <f>IFERROR(Tabla13[[#This Row],[VENTA ÚLT 12 MESES EN S/.]]/Tabla13[[#This Row],[VENTA CAT ÚLT 12 MESES]],0)</f>
        <v>2.7903212919245957E-3</v>
      </c>
      <c r="I520" s="12">
        <f>SUMIFS($H$10:H520,$D$10:D520,Tabla13[[#This Row],[CATEGORÍA]])</f>
        <v>0.99618957693869492</v>
      </c>
      <c r="J520" s="3" t="str">
        <f>IFERROR(VLOOKUP(Tabla13[[#This Row],[% ACUM]],$D$5:$E$7,2,1),"C")</f>
        <v>C</v>
      </c>
    </row>
    <row r="521" spans="2:10" x14ac:dyDescent="0.2">
      <c r="B521" s="2">
        <v>347858</v>
      </c>
      <c r="C521" s="2" t="s">
        <v>74</v>
      </c>
      <c r="D521" s="2" t="s">
        <v>21</v>
      </c>
      <c r="E521" s="3" t="s">
        <v>6</v>
      </c>
      <c r="F521" s="11">
        <v>6757</v>
      </c>
      <c r="G521" s="11">
        <f>SUMIFS(Tabla13[VENTA ÚLT 12 MESES EN S/.],Tabla13[CATEGORÍA],Tabla13[[#This Row],[CATEGORÍA]])</f>
        <v>2740903</v>
      </c>
      <c r="H521" s="12">
        <f>IFERROR(Tabla13[[#This Row],[VENTA ÚLT 12 MESES EN S/.]]/Tabla13[[#This Row],[VENTA CAT ÚLT 12 MESES]],0)</f>
        <v>2.4652459426692591E-3</v>
      </c>
      <c r="I521" s="12">
        <f>SUMIFS($H$10:H521,$D$10:D521,Tabla13[[#This Row],[CATEGORÍA]])</f>
        <v>0.9986548228813642</v>
      </c>
      <c r="J521" s="3" t="str">
        <f>IFERROR(VLOOKUP(Tabla13[[#This Row],[% ACUM]],$D$5:$E$7,2,1),"C")</f>
        <v>C</v>
      </c>
    </row>
    <row r="522" spans="2:10" x14ac:dyDescent="0.2">
      <c r="B522" s="2">
        <v>348006</v>
      </c>
      <c r="C522" s="2" t="s">
        <v>523</v>
      </c>
      <c r="D522" s="2" t="s">
        <v>21</v>
      </c>
      <c r="E522" s="3" t="s">
        <v>6</v>
      </c>
      <c r="F522" s="11">
        <v>2198</v>
      </c>
      <c r="G522" s="11">
        <f>SUMIFS(Tabla13[VENTA ÚLT 12 MESES EN S/.],Tabla13[CATEGORÍA],Tabla13[[#This Row],[CATEGORÍA]])</f>
        <v>2740903</v>
      </c>
      <c r="H522" s="12">
        <f>IFERROR(Tabla13[[#This Row],[VENTA ÚLT 12 MESES EN S/.]]/Tabla13[[#This Row],[VENTA CAT ÚLT 12 MESES]],0)</f>
        <v>8.0192549681619527E-4</v>
      </c>
      <c r="I522" s="12">
        <f>SUMIFS($H$10:H522,$D$10:D522,Tabla13[[#This Row],[CATEGORÍA]])</f>
        <v>0.99945674837818044</v>
      </c>
      <c r="J522" s="3" t="str">
        <f>IFERROR(VLOOKUP(Tabla13[[#This Row],[% ACUM]],$D$5:$E$7,2,1),"C")</f>
        <v>C</v>
      </c>
    </row>
    <row r="523" spans="2:10" x14ac:dyDescent="0.2">
      <c r="B523" s="2">
        <v>347861</v>
      </c>
      <c r="C523" s="2" t="s">
        <v>149</v>
      </c>
      <c r="D523" s="2" t="s">
        <v>21</v>
      </c>
      <c r="E523" s="3" t="s">
        <v>6</v>
      </c>
      <c r="F523" s="11">
        <v>1489</v>
      </c>
      <c r="G523" s="11">
        <f>SUMIFS(Tabla13[VENTA ÚLT 12 MESES EN S/.],Tabla13[CATEGORÍA],Tabla13[[#This Row],[CATEGORÍA]])</f>
        <v>2740903</v>
      </c>
      <c r="H523" s="12">
        <f>IFERROR(Tabla13[[#This Row],[VENTA ÚLT 12 MESES EN S/.]]/Tabla13[[#This Row],[VENTA CAT ÚLT 12 MESES]],0)</f>
        <v>5.4325162181952449E-4</v>
      </c>
      <c r="I523" s="12">
        <f>SUMIFS($H$10:H523,$D$10:D523,Tabla13[[#This Row],[CATEGORÍA]])</f>
        <v>1</v>
      </c>
      <c r="J523" s="3" t="str">
        <f>IFERROR(VLOOKUP(Tabla13[[#This Row],[% ACUM]],$D$5:$E$7,2,1),"C")</f>
        <v>C</v>
      </c>
    </row>
    <row r="524" spans="2:10" x14ac:dyDescent="0.2">
      <c r="B524" s="2">
        <v>348545</v>
      </c>
      <c r="C524" s="2" t="s">
        <v>167</v>
      </c>
      <c r="D524" s="2" t="s">
        <v>45</v>
      </c>
      <c r="E524" s="3" t="s">
        <v>6</v>
      </c>
      <c r="F524" s="11">
        <v>89757</v>
      </c>
      <c r="G524" s="11">
        <f>SUMIFS(Tabla13[VENTA ÚLT 12 MESES EN S/.],Tabla13[CATEGORÍA],Tabla13[[#This Row],[CATEGORÍA]])</f>
        <v>9947967</v>
      </c>
      <c r="H524" s="12">
        <f>IFERROR(Tabla13[[#This Row],[VENTA ÚLT 12 MESES EN S/.]]/Tabla13[[#This Row],[VENTA CAT ÚLT 12 MESES]],0)</f>
        <v>9.0226475419550554E-3</v>
      </c>
      <c r="I524" s="12">
        <f>SUMIFS($H$10:H524,$D$10:D524,Tabla13[[#This Row],[CATEGORÍA]])</f>
        <v>9.0226475419550554E-3</v>
      </c>
      <c r="J524" s="3" t="str">
        <f>IFERROR(VLOOKUP(Tabla13[[#This Row],[% ACUM]],$D$5:$E$7,2,1),"C")</f>
        <v>A</v>
      </c>
    </row>
    <row r="525" spans="2:10" x14ac:dyDescent="0.2">
      <c r="B525" s="2">
        <v>348536</v>
      </c>
      <c r="C525" s="2" t="s">
        <v>48</v>
      </c>
      <c r="D525" s="2" t="s">
        <v>45</v>
      </c>
      <c r="E525" s="3" t="s">
        <v>6</v>
      </c>
      <c r="F525" s="11">
        <v>89736</v>
      </c>
      <c r="G525" s="11">
        <f>SUMIFS(Tabla13[VENTA ÚLT 12 MESES EN S/.],Tabla13[CATEGORÍA],Tabla13[[#This Row],[CATEGORÍA]])</f>
        <v>9947967</v>
      </c>
      <c r="H525" s="12">
        <f>IFERROR(Tabla13[[#This Row],[VENTA ÚLT 12 MESES EN S/.]]/Tabla13[[#This Row],[VENTA CAT ÚLT 12 MESES]],0)</f>
        <v>9.0205365578715727E-3</v>
      </c>
      <c r="I525" s="12">
        <f>SUMIFS($H$10:H525,$D$10:D525,Tabla13[[#This Row],[CATEGORÍA]])</f>
        <v>1.804318409982663E-2</v>
      </c>
      <c r="J525" s="3" t="str">
        <f>IFERROR(VLOOKUP(Tabla13[[#This Row],[% ACUM]],$D$5:$E$7,2,1),"C")</f>
        <v>A</v>
      </c>
    </row>
    <row r="526" spans="2:10" x14ac:dyDescent="0.2">
      <c r="B526" s="2">
        <v>369517</v>
      </c>
      <c r="C526" s="2" t="s">
        <v>807</v>
      </c>
      <c r="D526" s="2" t="s">
        <v>45</v>
      </c>
      <c r="E526" s="3" t="s">
        <v>6</v>
      </c>
      <c r="F526" s="11">
        <v>89575</v>
      </c>
      <c r="G526" s="11">
        <f>SUMIFS(Tabla13[VENTA ÚLT 12 MESES EN S/.],Tabla13[CATEGORÍA],Tabla13[[#This Row],[CATEGORÍA]])</f>
        <v>9947967</v>
      </c>
      <c r="H526" s="12">
        <f>IFERROR(Tabla13[[#This Row],[VENTA ÚLT 12 MESES EN S/.]]/Tabla13[[#This Row],[VENTA CAT ÚLT 12 MESES]],0)</f>
        <v>9.0043523465648811E-3</v>
      </c>
      <c r="I526" s="12">
        <f>SUMIFS($H$10:H526,$D$10:D526,Tabla13[[#This Row],[CATEGORÍA]])</f>
        <v>2.7047536446391511E-2</v>
      </c>
      <c r="J526" s="3" t="str">
        <f>IFERROR(VLOOKUP(Tabla13[[#This Row],[% ACUM]],$D$5:$E$7,2,1),"C")</f>
        <v>A</v>
      </c>
    </row>
    <row r="527" spans="2:10" x14ac:dyDescent="0.2">
      <c r="B527" s="2">
        <v>364330</v>
      </c>
      <c r="C527" s="2" t="s">
        <v>490</v>
      </c>
      <c r="D527" s="2" t="s">
        <v>45</v>
      </c>
      <c r="E527" s="3" t="s">
        <v>6</v>
      </c>
      <c r="F527" s="11">
        <v>89324</v>
      </c>
      <c r="G527" s="11">
        <f>SUMIFS(Tabla13[VENTA ÚLT 12 MESES EN S/.],Tabla13[CATEGORÍA],Tabla13[[#This Row],[CATEGORÍA]])</f>
        <v>9947967</v>
      </c>
      <c r="H527" s="12">
        <f>IFERROR(Tabla13[[#This Row],[VENTA ÚLT 12 MESES EN S/.]]/Tabla13[[#This Row],[VENTA CAT ÚLT 12 MESES]],0)</f>
        <v>8.9791210606146969E-3</v>
      </c>
      <c r="I527" s="12">
        <f>SUMIFS($H$10:H527,$D$10:D527,Tabla13[[#This Row],[CATEGORÍA]])</f>
        <v>3.6026657507006205E-2</v>
      </c>
      <c r="J527" s="3" t="str">
        <f>IFERROR(VLOOKUP(Tabla13[[#This Row],[% ACUM]],$D$5:$E$7,2,1),"C")</f>
        <v>A</v>
      </c>
    </row>
    <row r="528" spans="2:10" x14ac:dyDescent="0.2">
      <c r="B528" s="2">
        <v>347744</v>
      </c>
      <c r="C528" s="2" t="s">
        <v>328</v>
      </c>
      <c r="D528" s="2" t="s">
        <v>45</v>
      </c>
      <c r="E528" s="3" t="s">
        <v>6</v>
      </c>
      <c r="F528" s="11">
        <v>88374</v>
      </c>
      <c r="G528" s="11">
        <f>SUMIFS(Tabla13[VENTA ÚLT 12 MESES EN S/.],Tabla13[CATEGORÍA],Tabla13[[#This Row],[CATEGORÍA]])</f>
        <v>9947967</v>
      </c>
      <c r="H528" s="12">
        <f>IFERROR(Tabla13[[#This Row],[VENTA ÚLT 12 MESES EN S/.]]/Tabla13[[#This Row],[VENTA CAT ÚLT 12 MESES]],0)</f>
        <v>8.8836241616000542E-3</v>
      </c>
      <c r="I528" s="12">
        <f>SUMIFS($H$10:H528,$D$10:D528,Tabla13[[#This Row],[CATEGORÍA]])</f>
        <v>4.4910281668606257E-2</v>
      </c>
      <c r="J528" s="3" t="str">
        <f>IFERROR(VLOOKUP(Tabla13[[#This Row],[% ACUM]],$D$5:$E$7,2,1),"C")</f>
        <v>A</v>
      </c>
    </row>
    <row r="529" spans="2:10" x14ac:dyDescent="0.2">
      <c r="B529" s="2">
        <v>347665</v>
      </c>
      <c r="C529" s="2" t="s">
        <v>709</v>
      </c>
      <c r="D529" s="2" t="s">
        <v>45</v>
      </c>
      <c r="E529" s="3" t="s">
        <v>6</v>
      </c>
      <c r="F529" s="11">
        <v>88342</v>
      </c>
      <c r="G529" s="11">
        <f>SUMIFS(Tabla13[VENTA ÚLT 12 MESES EN S/.],Tabla13[CATEGORÍA],Tabla13[[#This Row],[CATEGORÍA]])</f>
        <v>9947967</v>
      </c>
      <c r="H529" s="12">
        <f>IFERROR(Tabla13[[#This Row],[VENTA ÚLT 12 MESES EN S/.]]/Tabla13[[#This Row],[VENTA CAT ÚLT 12 MESES]],0)</f>
        <v>8.8804074239490337E-3</v>
      </c>
      <c r="I529" s="12">
        <f>SUMIFS($H$10:H529,$D$10:D529,Tabla13[[#This Row],[CATEGORÍA]])</f>
        <v>5.3790689092555292E-2</v>
      </c>
      <c r="J529" s="3" t="str">
        <f>IFERROR(VLOOKUP(Tabla13[[#This Row],[% ACUM]],$D$5:$E$7,2,1),"C")</f>
        <v>A</v>
      </c>
    </row>
    <row r="530" spans="2:10" x14ac:dyDescent="0.2">
      <c r="B530" s="2">
        <v>347586</v>
      </c>
      <c r="C530" s="2" t="s">
        <v>378</v>
      </c>
      <c r="D530" s="2" t="s">
        <v>45</v>
      </c>
      <c r="E530" s="3" t="s">
        <v>6</v>
      </c>
      <c r="F530" s="11">
        <v>88222</v>
      </c>
      <c r="G530" s="11">
        <f>SUMIFS(Tabla13[VENTA ÚLT 12 MESES EN S/.],Tabla13[CATEGORÍA],Tabla13[[#This Row],[CATEGORÍA]])</f>
        <v>9947967</v>
      </c>
      <c r="H530" s="12">
        <f>IFERROR(Tabla13[[#This Row],[VENTA ÚLT 12 MESES EN S/.]]/Tabla13[[#This Row],[VENTA CAT ÚLT 12 MESES]],0)</f>
        <v>8.8683446577577114E-3</v>
      </c>
      <c r="I530" s="12">
        <f>SUMIFS($H$10:H530,$D$10:D530,Tabla13[[#This Row],[CATEGORÍA]])</f>
        <v>6.2659033750313009E-2</v>
      </c>
      <c r="J530" s="3" t="str">
        <f>IFERROR(VLOOKUP(Tabla13[[#This Row],[% ACUM]],$D$5:$E$7,2,1),"C")</f>
        <v>A</v>
      </c>
    </row>
    <row r="531" spans="2:10" x14ac:dyDescent="0.2">
      <c r="B531" s="2">
        <v>347612</v>
      </c>
      <c r="C531" s="2" t="s">
        <v>302</v>
      </c>
      <c r="D531" s="2" t="s">
        <v>45</v>
      </c>
      <c r="E531" s="3" t="s">
        <v>6</v>
      </c>
      <c r="F531" s="11">
        <v>88055</v>
      </c>
      <c r="G531" s="11">
        <f>SUMIFS(Tabla13[VENTA ÚLT 12 MESES EN S/.],Tabla13[CATEGORÍA],Tabla13[[#This Row],[CATEGORÍA]])</f>
        <v>9947967</v>
      </c>
      <c r="H531" s="12">
        <f>IFERROR(Tabla13[[#This Row],[VENTA ÚLT 12 MESES EN S/.]]/Tabla13[[#This Row],[VENTA CAT ÚLT 12 MESES]],0)</f>
        <v>8.8515573081414528E-3</v>
      </c>
      <c r="I531" s="12">
        <f>SUMIFS($H$10:H531,$D$10:D531,Tabla13[[#This Row],[CATEGORÍA]])</f>
        <v>7.1510591058454462E-2</v>
      </c>
      <c r="J531" s="3" t="str">
        <f>IFERROR(VLOOKUP(Tabla13[[#This Row],[% ACUM]],$D$5:$E$7,2,1),"C")</f>
        <v>A</v>
      </c>
    </row>
    <row r="532" spans="2:10" x14ac:dyDescent="0.2">
      <c r="B532" s="2">
        <v>348504</v>
      </c>
      <c r="C532" s="2" t="s">
        <v>732</v>
      </c>
      <c r="D532" s="2" t="s">
        <v>45</v>
      </c>
      <c r="E532" s="3" t="s">
        <v>6</v>
      </c>
      <c r="F532" s="11">
        <v>87921</v>
      </c>
      <c r="G532" s="11">
        <f>SUMIFS(Tabla13[VENTA ÚLT 12 MESES EN S/.],Tabla13[CATEGORÍA],Tabla13[[#This Row],[CATEGORÍA]])</f>
        <v>9947967</v>
      </c>
      <c r="H532" s="12">
        <f>IFERROR(Tabla13[[#This Row],[VENTA ÚLT 12 MESES EN S/.]]/Tabla13[[#This Row],[VENTA CAT ÚLT 12 MESES]],0)</f>
        <v>8.8380872192278075E-3</v>
      </c>
      <c r="I532" s="12">
        <f>SUMIFS($H$10:H532,$D$10:D532,Tabla13[[#This Row],[CATEGORÍA]])</f>
        <v>8.0348678277682273E-2</v>
      </c>
      <c r="J532" s="3" t="str">
        <f>IFERROR(VLOOKUP(Tabla13[[#This Row],[% ACUM]],$D$5:$E$7,2,1),"C")</f>
        <v>A</v>
      </c>
    </row>
    <row r="533" spans="2:10" x14ac:dyDescent="0.2">
      <c r="B533" s="2">
        <v>347760</v>
      </c>
      <c r="C533" s="2" t="s">
        <v>410</v>
      </c>
      <c r="D533" s="2" t="s">
        <v>45</v>
      </c>
      <c r="E533" s="3" t="s">
        <v>6</v>
      </c>
      <c r="F533" s="11">
        <v>87832</v>
      </c>
      <c r="G533" s="11">
        <f>SUMIFS(Tabla13[VENTA ÚLT 12 MESES EN S/.],Tabla13[CATEGORÍA],Tabla13[[#This Row],[CATEGORÍA]])</f>
        <v>9947967</v>
      </c>
      <c r="H533" s="12">
        <f>IFERROR(Tabla13[[#This Row],[VENTA ÚLT 12 MESES EN S/.]]/Tabla13[[#This Row],[VENTA CAT ÚLT 12 MESES]],0)</f>
        <v>8.8291406676359093E-3</v>
      </c>
      <c r="I533" s="12">
        <f>SUMIFS($H$10:H533,$D$10:D533,Tabla13[[#This Row],[CATEGORÍA]])</f>
        <v>8.9177818945318177E-2</v>
      </c>
      <c r="J533" s="3" t="str">
        <f>IFERROR(VLOOKUP(Tabla13[[#This Row],[% ACUM]],$D$5:$E$7,2,1),"C")</f>
        <v>A</v>
      </c>
    </row>
    <row r="534" spans="2:10" x14ac:dyDescent="0.2">
      <c r="B534" s="2">
        <v>348574</v>
      </c>
      <c r="C534" s="2" t="s">
        <v>524</v>
      </c>
      <c r="D534" s="2" t="s">
        <v>45</v>
      </c>
      <c r="E534" s="3" t="s">
        <v>6</v>
      </c>
      <c r="F534" s="11">
        <v>87525</v>
      </c>
      <c r="G534" s="11">
        <f>SUMIFS(Tabla13[VENTA ÚLT 12 MESES EN S/.],Tabla13[CATEGORÍA],Tabla13[[#This Row],[CATEGORÍA]])</f>
        <v>9947967</v>
      </c>
      <c r="H534" s="12">
        <f>IFERROR(Tabla13[[#This Row],[VENTA ÚLT 12 MESES EN S/.]]/Tabla13[[#This Row],[VENTA CAT ÚLT 12 MESES]],0)</f>
        <v>8.7982800907964419E-3</v>
      </c>
      <c r="I534" s="12">
        <f>SUMIFS($H$10:H534,$D$10:D534,Tabla13[[#This Row],[CATEGORÍA]])</f>
        <v>9.7976099036114622E-2</v>
      </c>
      <c r="J534" s="3" t="str">
        <f>IFERROR(VLOOKUP(Tabla13[[#This Row],[% ACUM]],$D$5:$E$7,2,1),"C")</f>
        <v>A</v>
      </c>
    </row>
    <row r="535" spans="2:10" x14ac:dyDescent="0.2">
      <c r="B535" s="2">
        <v>347629</v>
      </c>
      <c r="C535" s="2" t="s">
        <v>170</v>
      </c>
      <c r="D535" s="2" t="s">
        <v>45</v>
      </c>
      <c r="E535" s="3" t="s">
        <v>6</v>
      </c>
      <c r="F535" s="11">
        <v>87501</v>
      </c>
      <c r="G535" s="11">
        <f>SUMIFS(Tabla13[VENTA ÚLT 12 MESES EN S/.],Tabla13[CATEGORÍA],Tabla13[[#This Row],[CATEGORÍA]])</f>
        <v>9947967</v>
      </c>
      <c r="H535" s="12">
        <f>IFERROR(Tabla13[[#This Row],[VENTA ÚLT 12 MESES EN S/.]]/Tabla13[[#This Row],[VENTA CAT ÚLT 12 MESES]],0)</f>
        <v>8.7958675375581757E-3</v>
      </c>
      <c r="I535" s="12">
        <f>SUMIFS($H$10:H535,$D$10:D535,Tabla13[[#This Row],[CATEGORÍA]])</f>
        <v>0.1067719665736728</v>
      </c>
      <c r="J535" s="3" t="str">
        <f>IFERROR(VLOOKUP(Tabla13[[#This Row],[% ACUM]],$D$5:$E$7,2,1),"C")</f>
        <v>A</v>
      </c>
    </row>
    <row r="536" spans="2:10" x14ac:dyDescent="0.2">
      <c r="B536" s="2">
        <v>348501</v>
      </c>
      <c r="C536" s="2" t="s">
        <v>760</v>
      </c>
      <c r="D536" s="2" t="s">
        <v>45</v>
      </c>
      <c r="E536" s="3" t="s">
        <v>6</v>
      </c>
      <c r="F536" s="11">
        <v>87274</v>
      </c>
      <c r="G536" s="11">
        <f>SUMIFS(Tabla13[VENTA ÚLT 12 MESES EN S/.],Tabla13[CATEGORÍA],Tabla13[[#This Row],[CATEGORÍA]])</f>
        <v>9947967</v>
      </c>
      <c r="H536" s="12">
        <f>IFERROR(Tabla13[[#This Row],[VENTA ÚLT 12 MESES EN S/.]]/Tabla13[[#This Row],[VENTA CAT ÚLT 12 MESES]],0)</f>
        <v>8.7730488048462559E-3</v>
      </c>
      <c r="I536" s="12">
        <f>SUMIFS($H$10:H536,$D$10:D536,Tabla13[[#This Row],[CATEGORÍA]])</f>
        <v>0.11554501537851905</v>
      </c>
      <c r="J536" s="3" t="str">
        <f>IFERROR(VLOOKUP(Tabla13[[#This Row],[% ACUM]],$D$5:$E$7,2,1),"C")</f>
        <v>A</v>
      </c>
    </row>
    <row r="537" spans="2:10" x14ac:dyDescent="0.2">
      <c r="B537" s="2">
        <v>348634</v>
      </c>
      <c r="C537" s="2" t="s">
        <v>348</v>
      </c>
      <c r="D537" s="2" t="s">
        <v>45</v>
      </c>
      <c r="E537" s="3" t="s">
        <v>6</v>
      </c>
      <c r="F537" s="11">
        <v>86545</v>
      </c>
      <c r="G537" s="11">
        <f>SUMIFS(Tabla13[VENTA ÚLT 12 MESES EN S/.],Tabla13[CATEGORÍA],Tabla13[[#This Row],[CATEGORÍA]])</f>
        <v>9947967</v>
      </c>
      <c r="H537" s="12">
        <f>IFERROR(Tabla13[[#This Row],[VENTA ÚLT 12 MESES EN S/.]]/Tabla13[[#This Row],[VENTA CAT ÚLT 12 MESES]],0)</f>
        <v>8.6997675002339677E-3</v>
      </c>
      <c r="I537" s="12">
        <f>SUMIFS($H$10:H537,$D$10:D537,Tabla13[[#This Row],[CATEGORÍA]])</f>
        <v>0.12424478287875301</v>
      </c>
      <c r="J537" s="3" t="str">
        <f>IFERROR(VLOOKUP(Tabla13[[#This Row],[% ACUM]],$D$5:$E$7,2,1),"C")</f>
        <v>A</v>
      </c>
    </row>
    <row r="538" spans="2:10" x14ac:dyDescent="0.2">
      <c r="B538" s="2">
        <v>347765</v>
      </c>
      <c r="C538" s="2" t="s">
        <v>411</v>
      </c>
      <c r="D538" s="2" t="s">
        <v>45</v>
      </c>
      <c r="E538" s="3" t="s">
        <v>6</v>
      </c>
      <c r="F538" s="11">
        <v>85602</v>
      </c>
      <c r="G538" s="11">
        <f>SUMIFS(Tabla13[VENTA ÚLT 12 MESES EN S/.],Tabla13[CATEGORÍA],Tabla13[[#This Row],[CATEGORÍA]])</f>
        <v>9947967</v>
      </c>
      <c r="H538" s="12">
        <f>IFERROR(Tabla13[[#This Row],[VENTA ÚLT 12 MESES EN S/.]]/Tabla13[[#This Row],[VENTA CAT ÚLT 12 MESES]],0)</f>
        <v>8.6049742625804847E-3</v>
      </c>
      <c r="I538" s="12">
        <f>SUMIFS($H$10:H538,$D$10:D538,Tabla13[[#This Row],[CATEGORÍA]])</f>
        <v>0.13284975714133349</v>
      </c>
      <c r="J538" s="3" t="str">
        <f>IFERROR(VLOOKUP(Tabla13[[#This Row],[% ACUM]],$D$5:$E$7,2,1),"C")</f>
        <v>A</v>
      </c>
    </row>
    <row r="539" spans="2:10" x14ac:dyDescent="0.2">
      <c r="B539" s="2">
        <v>348590</v>
      </c>
      <c r="C539" s="2" t="s">
        <v>357</v>
      </c>
      <c r="D539" s="2" t="s">
        <v>45</v>
      </c>
      <c r="E539" s="3" t="s">
        <v>6</v>
      </c>
      <c r="F539" s="11">
        <v>84324</v>
      </c>
      <c r="G539" s="11">
        <f>SUMIFS(Tabla13[VENTA ÚLT 12 MESES EN S/.],Tabla13[CATEGORÍA],Tabla13[[#This Row],[CATEGORÍA]])</f>
        <v>9947967</v>
      </c>
      <c r="H539" s="12">
        <f>IFERROR(Tabla13[[#This Row],[VENTA ÚLT 12 MESES EN S/.]]/Tabla13[[#This Row],[VENTA CAT ÚLT 12 MESES]],0)</f>
        <v>8.4765058026428919E-3</v>
      </c>
      <c r="I539" s="12">
        <f>SUMIFS($H$10:H539,$D$10:D539,Tabla13[[#This Row],[CATEGORÍA]])</f>
        <v>0.14132626294397638</v>
      </c>
      <c r="J539" s="3" t="str">
        <f>IFERROR(VLOOKUP(Tabla13[[#This Row],[% ACUM]],$D$5:$E$7,2,1),"C")</f>
        <v>A</v>
      </c>
    </row>
    <row r="540" spans="2:10" x14ac:dyDescent="0.2">
      <c r="B540" s="2">
        <v>348630</v>
      </c>
      <c r="C540" s="2" t="s">
        <v>168</v>
      </c>
      <c r="D540" s="2" t="s">
        <v>45</v>
      </c>
      <c r="E540" s="3" t="s">
        <v>6</v>
      </c>
      <c r="F540" s="11">
        <v>83641</v>
      </c>
      <c r="G540" s="11">
        <f>SUMIFS(Tabla13[VENTA ÚLT 12 MESES EN S/.],Tabla13[CATEGORÍA],Tabla13[[#This Row],[CATEGORÍA]])</f>
        <v>9947967</v>
      </c>
      <c r="H540" s="12">
        <f>IFERROR(Tabla13[[#This Row],[VENTA ÚLT 12 MESES EN S/.]]/Tabla13[[#This Row],[VENTA CAT ÚLT 12 MESES]],0)</f>
        <v>8.4078485584039436E-3</v>
      </c>
      <c r="I540" s="12">
        <f>SUMIFS($H$10:H540,$D$10:D540,Tabla13[[#This Row],[CATEGORÍA]])</f>
        <v>0.14973411150238031</v>
      </c>
      <c r="J540" s="3" t="str">
        <f>IFERROR(VLOOKUP(Tabla13[[#This Row],[% ACUM]],$D$5:$E$7,2,1),"C")</f>
        <v>A</v>
      </c>
    </row>
    <row r="541" spans="2:10" x14ac:dyDescent="0.2">
      <c r="B541" s="2">
        <v>348505</v>
      </c>
      <c r="C541" s="2" t="s">
        <v>462</v>
      </c>
      <c r="D541" s="2" t="s">
        <v>45</v>
      </c>
      <c r="E541" s="3" t="s">
        <v>6</v>
      </c>
      <c r="F541" s="11">
        <v>83281</v>
      </c>
      <c r="G541" s="11">
        <f>SUMIFS(Tabla13[VENTA ÚLT 12 MESES EN S/.],Tabla13[CATEGORÍA],Tabla13[[#This Row],[CATEGORÍA]])</f>
        <v>9947967</v>
      </c>
      <c r="H541" s="12">
        <f>IFERROR(Tabla13[[#This Row],[VENTA ÚLT 12 MESES EN S/.]]/Tabla13[[#This Row],[VENTA CAT ÚLT 12 MESES]],0)</f>
        <v>8.371660259829973E-3</v>
      </c>
      <c r="I541" s="12">
        <f>SUMIFS($H$10:H541,$D$10:D541,Tabla13[[#This Row],[CATEGORÍA]])</f>
        <v>0.15810577176221027</v>
      </c>
      <c r="J541" s="3" t="str">
        <f>IFERROR(VLOOKUP(Tabla13[[#This Row],[% ACUM]],$D$5:$E$7,2,1),"C")</f>
        <v>A</v>
      </c>
    </row>
    <row r="542" spans="2:10" x14ac:dyDescent="0.2">
      <c r="B542" s="2">
        <v>353551</v>
      </c>
      <c r="C542" s="2" t="s">
        <v>453</v>
      </c>
      <c r="D542" s="2" t="s">
        <v>45</v>
      </c>
      <c r="E542" s="3" t="s">
        <v>6</v>
      </c>
      <c r="F542" s="11">
        <v>82828</v>
      </c>
      <c r="G542" s="11">
        <f>SUMIFS(Tabla13[VENTA ÚLT 12 MESES EN S/.],Tabla13[CATEGORÍA],Tabla13[[#This Row],[CATEGORÍA]])</f>
        <v>9947967</v>
      </c>
      <c r="H542" s="12">
        <f>IFERROR(Tabla13[[#This Row],[VENTA ÚLT 12 MESES EN S/.]]/Tabla13[[#This Row],[VENTA CAT ÚLT 12 MESES]],0)</f>
        <v>8.326123317457728E-3</v>
      </c>
      <c r="I542" s="12">
        <f>SUMIFS($H$10:H542,$D$10:D542,Tabla13[[#This Row],[CATEGORÍA]])</f>
        <v>0.16643189507966799</v>
      </c>
      <c r="J542" s="3" t="str">
        <f>IFERROR(VLOOKUP(Tabla13[[#This Row],[% ACUM]],$D$5:$E$7,2,1),"C")</f>
        <v>A</v>
      </c>
    </row>
    <row r="543" spans="2:10" x14ac:dyDescent="0.2">
      <c r="B543" s="2">
        <v>353541</v>
      </c>
      <c r="C543" s="2" t="s">
        <v>138</v>
      </c>
      <c r="D543" s="2" t="s">
        <v>45</v>
      </c>
      <c r="E543" s="3" t="s">
        <v>6</v>
      </c>
      <c r="F543" s="11">
        <v>81179</v>
      </c>
      <c r="G543" s="11">
        <f>SUMIFS(Tabla13[VENTA ÚLT 12 MESES EN S/.],Tabla13[CATEGORÍA],Tabla13[[#This Row],[CATEGORÍA]])</f>
        <v>9947967</v>
      </c>
      <c r="H543" s="12">
        <f>IFERROR(Tabla13[[#This Row],[VENTA ÚLT 12 MESES EN S/.]]/Tabla13[[#This Row],[VENTA CAT ÚLT 12 MESES]],0)</f>
        <v>8.1603608053786268E-3</v>
      </c>
      <c r="I543" s="12">
        <f>SUMIFS($H$10:H543,$D$10:D543,Tabla13[[#This Row],[CATEGORÍA]])</f>
        <v>0.17459225588504662</v>
      </c>
      <c r="J543" s="3" t="str">
        <f>IFERROR(VLOOKUP(Tabla13[[#This Row],[% ACUM]],$D$5:$E$7,2,1),"C")</f>
        <v>A</v>
      </c>
    </row>
    <row r="544" spans="2:10" x14ac:dyDescent="0.2">
      <c r="B544" s="2">
        <v>348509</v>
      </c>
      <c r="C544" s="2" t="s">
        <v>387</v>
      </c>
      <c r="D544" s="2" t="s">
        <v>45</v>
      </c>
      <c r="E544" s="3" t="s">
        <v>6</v>
      </c>
      <c r="F544" s="11">
        <v>80755</v>
      </c>
      <c r="G544" s="11">
        <f>SUMIFS(Tabla13[VENTA ÚLT 12 MESES EN S/.],Tabla13[CATEGORÍA],Tabla13[[#This Row],[CATEGORÍA]])</f>
        <v>9947967</v>
      </c>
      <c r="H544" s="12">
        <f>IFERROR(Tabla13[[#This Row],[VENTA ÚLT 12 MESES EN S/.]]/Tabla13[[#This Row],[VENTA CAT ÚLT 12 MESES]],0)</f>
        <v>8.117739031502617E-3</v>
      </c>
      <c r="I544" s="12">
        <f>SUMIFS($H$10:H544,$D$10:D544,Tabla13[[#This Row],[CATEGORÍA]])</f>
        <v>0.18270999491654924</v>
      </c>
      <c r="J544" s="3" t="str">
        <f>IFERROR(VLOOKUP(Tabla13[[#This Row],[% ACUM]],$D$5:$E$7,2,1),"C")</f>
        <v>A</v>
      </c>
    </row>
    <row r="545" spans="2:10" x14ac:dyDescent="0.2">
      <c r="B545" s="2">
        <v>347649</v>
      </c>
      <c r="C545" s="2" t="s">
        <v>179</v>
      </c>
      <c r="D545" s="2" t="s">
        <v>45</v>
      </c>
      <c r="E545" s="3" t="s">
        <v>6</v>
      </c>
      <c r="F545" s="11">
        <v>80659</v>
      </c>
      <c r="G545" s="11">
        <f>SUMIFS(Tabla13[VENTA ÚLT 12 MESES EN S/.],Tabla13[CATEGORÍA],Tabla13[[#This Row],[CATEGORÍA]])</f>
        <v>9947967</v>
      </c>
      <c r="H545" s="12">
        <f>IFERROR(Tabla13[[#This Row],[VENTA ÚLT 12 MESES EN S/.]]/Tabla13[[#This Row],[VENTA CAT ÚLT 12 MESES]],0)</f>
        <v>8.1080888185495591E-3</v>
      </c>
      <c r="I545" s="12">
        <f>SUMIFS($H$10:H545,$D$10:D545,Tabla13[[#This Row],[CATEGORÍA]])</f>
        <v>0.19081808373509879</v>
      </c>
      <c r="J545" s="3" t="str">
        <f>IFERROR(VLOOKUP(Tabla13[[#This Row],[% ACUM]],$D$5:$E$7,2,1),"C")</f>
        <v>A</v>
      </c>
    </row>
    <row r="546" spans="2:10" x14ac:dyDescent="0.2">
      <c r="B546" s="2">
        <v>366740</v>
      </c>
      <c r="C546" s="2" t="s">
        <v>794</v>
      </c>
      <c r="D546" s="2" t="s">
        <v>45</v>
      </c>
      <c r="E546" s="3" t="s">
        <v>6</v>
      </c>
      <c r="F546" s="11">
        <v>79984</v>
      </c>
      <c r="G546" s="11">
        <f>SUMIFS(Tabla13[VENTA ÚLT 12 MESES EN S/.],Tabla13[CATEGORÍA],Tabla13[[#This Row],[CATEGORÍA]])</f>
        <v>9947967</v>
      </c>
      <c r="H546" s="12">
        <f>IFERROR(Tabla13[[#This Row],[VENTA ÚLT 12 MESES EN S/.]]/Tabla13[[#This Row],[VENTA CAT ÚLT 12 MESES]],0)</f>
        <v>8.0402357587233651E-3</v>
      </c>
      <c r="I546" s="12">
        <f>SUMIFS($H$10:H546,$D$10:D546,Tabla13[[#This Row],[CATEGORÍA]])</f>
        <v>0.19885831949382216</v>
      </c>
      <c r="J546" s="3" t="str">
        <f>IFERROR(VLOOKUP(Tabla13[[#This Row],[% ACUM]],$D$5:$E$7,2,1),"C")</f>
        <v>A</v>
      </c>
    </row>
    <row r="547" spans="2:10" x14ac:dyDescent="0.2">
      <c r="B547" s="2">
        <v>353556</v>
      </c>
      <c r="C547" s="2" t="s">
        <v>588</v>
      </c>
      <c r="D547" s="2" t="s">
        <v>45</v>
      </c>
      <c r="E547" s="3" t="s">
        <v>6</v>
      </c>
      <c r="F547" s="11">
        <v>79671</v>
      </c>
      <c r="G547" s="11">
        <f>SUMIFS(Tabla13[VENTA ÚLT 12 MESES EN S/.],Tabla13[CATEGORÍA],Tabla13[[#This Row],[CATEGORÍA]])</f>
        <v>9947967</v>
      </c>
      <c r="H547" s="12">
        <f>IFERROR(Tabla13[[#This Row],[VENTA ÚLT 12 MESES EN S/.]]/Tabla13[[#This Row],[VENTA CAT ÚLT 12 MESES]],0)</f>
        <v>8.0087720435743307E-3</v>
      </c>
      <c r="I547" s="12">
        <f>SUMIFS($H$10:H547,$D$10:D547,Tabla13[[#This Row],[CATEGORÍA]])</f>
        <v>0.20686709153739649</v>
      </c>
      <c r="J547" s="3" t="str">
        <f>IFERROR(VLOOKUP(Tabla13[[#This Row],[% ACUM]],$D$5:$E$7,2,1),"C")</f>
        <v>A</v>
      </c>
    </row>
    <row r="548" spans="2:10" x14ac:dyDescent="0.2">
      <c r="B548" s="2">
        <v>353548</v>
      </c>
      <c r="C548" s="2" t="s">
        <v>136</v>
      </c>
      <c r="D548" s="2" t="s">
        <v>45</v>
      </c>
      <c r="E548" s="3" t="s">
        <v>6</v>
      </c>
      <c r="F548" s="11">
        <v>78597</v>
      </c>
      <c r="G548" s="11">
        <f>SUMIFS(Tabla13[VENTA ÚLT 12 MESES EN S/.],Tabla13[CATEGORÍA],Tabla13[[#This Row],[CATEGORÍA]])</f>
        <v>9947967</v>
      </c>
      <c r="H548" s="12">
        <f>IFERROR(Tabla13[[#This Row],[VENTA ÚLT 12 MESES EN S/.]]/Tabla13[[#This Row],[VENTA CAT ÚLT 12 MESES]],0)</f>
        <v>7.9008102861619859E-3</v>
      </c>
      <c r="I548" s="12">
        <f>SUMIFS($H$10:H548,$D$10:D548,Tabla13[[#This Row],[CATEGORÍA]])</f>
        <v>0.21476790182355848</v>
      </c>
      <c r="J548" s="3" t="str">
        <f>IFERROR(VLOOKUP(Tabla13[[#This Row],[% ACUM]],$D$5:$E$7,2,1),"C")</f>
        <v>A</v>
      </c>
    </row>
    <row r="549" spans="2:10" x14ac:dyDescent="0.2">
      <c r="B549" s="2">
        <v>348584</v>
      </c>
      <c r="C549" s="2" t="s">
        <v>346</v>
      </c>
      <c r="D549" s="2" t="s">
        <v>45</v>
      </c>
      <c r="E549" s="3" t="s">
        <v>6</v>
      </c>
      <c r="F549" s="11">
        <v>78416</v>
      </c>
      <c r="G549" s="11">
        <f>SUMIFS(Tabla13[VENTA ÚLT 12 MESES EN S/.],Tabla13[CATEGORÍA],Tabla13[[#This Row],[CATEGORÍA]])</f>
        <v>9947967</v>
      </c>
      <c r="H549" s="12">
        <f>IFERROR(Tabla13[[#This Row],[VENTA ÚLT 12 MESES EN S/.]]/Tabla13[[#This Row],[VENTA CAT ÚLT 12 MESES]],0)</f>
        <v>7.8826156138234078E-3</v>
      </c>
      <c r="I549" s="12">
        <f>SUMIFS($H$10:H549,$D$10:D549,Tabla13[[#This Row],[CATEGORÍA]])</f>
        <v>0.2226505174373819</v>
      </c>
      <c r="J549" s="3" t="str">
        <f>IFERROR(VLOOKUP(Tabla13[[#This Row],[% ACUM]],$D$5:$E$7,2,1),"C")</f>
        <v>A</v>
      </c>
    </row>
    <row r="550" spans="2:10" x14ac:dyDescent="0.2">
      <c r="B550" s="2">
        <v>348533</v>
      </c>
      <c r="C550" s="2" t="s">
        <v>170</v>
      </c>
      <c r="D550" s="2" t="s">
        <v>45</v>
      </c>
      <c r="E550" s="3" t="s">
        <v>6</v>
      </c>
      <c r="F550" s="11">
        <v>77943</v>
      </c>
      <c r="G550" s="11">
        <f>SUMIFS(Tabla13[VENTA ÚLT 12 MESES EN S/.],Tabla13[CATEGORÍA],Tabla13[[#This Row],[CATEGORÍA]])</f>
        <v>9947967</v>
      </c>
      <c r="H550" s="12">
        <f>IFERROR(Tabla13[[#This Row],[VENTA ÚLT 12 MESES EN S/.]]/Tabla13[[#This Row],[VENTA CAT ÚLT 12 MESES]],0)</f>
        <v>7.8350682104192746E-3</v>
      </c>
      <c r="I550" s="12">
        <f>SUMIFS($H$10:H550,$D$10:D550,Tabla13[[#This Row],[CATEGORÍA]])</f>
        <v>0.23048558564780117</v>
      </c>
      <c r="J550" s="3" t="str">
        <f>IFERROR(VLOOKUP(Tabla13[[#This Row],[% ACUM]],$D$5:$E$7,2,1),"C")</f>
        <v>A</v>
      </c>
    </row>
    <row r="551" spans="2:10" x14ac:dyDescent="0.2">
      <c r="B551" s="2">
        <v>347595</v>
      </c>
      <c r="C551" s="2" t="s">
        <v>137</v>
      </c>
      <c r="D551" s="2" t="s">
        <v>45</v>
      </c>
      <c r="E551" s="3" t="s">
        <v>6</v>
      </c>
      <c r="F551" s="11">
        <v>77923</v>
      </c>
      <c r="G551" s="11">
        <f>SUMIFS(Tabla13[VENTA ÚLT 12 MESES EN S/.],Tabla13[CATEGORÍA],Tabla13[[#This Row],[CATEGORÍA]])</f>
        <v>9947967</v>
      </c>
      <c r="H551" s="12">
        <f>IFERROR(Tabla13[[#This Row],[VENTA ÚLT 12 MESES EN S/.]]/Tabla13[[#This Row],[VENTA CAT ÚLT 12 MESES]],0)</f>
        <v>7.8330577493873881E-3</v>
      </c>
      <c r="I551" s="12">
        <f>SUMIFS($H$10:H551,$D$10:D551,Tabla13[[#This Row],[CATEGORÍA]])</f>
        <v>0.23831864339718856</v>
      </c>
      <c r="J551" s="3" t="str">
        <f>IFERROR(VLOOKUP(Tabla13[[#This Row],[% ACUM]],$D$5:$E$7,2,1),"C")</f>
        <v>A</v>
      </c>
    </row>
    <row r="552" spans="2:10" x14ac:dyDescent="0.2">
      <c r="B552" s="2">
        <v>348560</v>
      </c>
      <c r="C552" s="2" t="s">
        <v>291</v>
      </c>
      <c r="D552" s="2" t="s">
        <v>45</v>
      </c>
      <c r="E552" s="3" t="s">
        <v>6</v>
      </c>
      <c r="F552" s="11">
        <v>77467</v>
      </c>
      <c r="G552" s="11">
        <f>SUMIFS(Tabla13[VENTA ÚLT 12 MESES EN S/.],Tabla13[CATEGORÍA],Tabla13[[#This Row],[CATEGORÍA]])</f>
        <v>9947967</v>
      </c>
      <c r="H552" s="12">
        <f>IFERROR(Tabla13[[#This Row],[VENTA ÚLT 12 MESES EN S/.]]/Tabla13[[#This Row],[VENTA CAT ÚLT 12 MESES]],0)</f>
        <v>7.7872192378603588E-3</v>
      </c>
      <c r="I552" s="12">
        <f>SUMIFS($H$10:H552,$D$10:D552,Tabla13[[#This Row],[CATEGORÍA]])</f>
        <v>0.24610586263504891</v>
      </c>
      <c r="J552" s="3" t="str">
        <f>IFERROR(VLOOKUP(Tabla13[[#This Row],[% ACUM]],$D$5:$E$7,2,1),"C")</f>
        <v>A</v>
      </c>
    </row>
    <row r="553" spans="2:10" x14ac:dyDescent="0.2">
      <c r="B553" s="2">
        <v>353553</v>
      </c>
      <c r="C553" s="2" t="s">
        <v>618</v>
      </c>
      <c r="D553" s="2" t="s">
        <v>45</v>
      </c>
      <c r="E553" s="3" t="s">
        <v>6</v>
      </c>
      <c r="F553" s="11">
        <v>77238</v>
      </c>
      <c r="G553" s="11">
        <f>SUMIFS(Tabla13[VENTA ÚLT 12 MESES EN S/.],Tabla13[CATEGORÍA],Tabla13[[#This Row],[CATEGORÍA]])</f>
        <v>9947967</v>
      </c>
      <c r="H553" s="12">
        <f>IFERROR(Tabla13[[#This Row],[VENTA ÚLT 12 MESES EN S/.]]/Tabla13[[#This Row],[VENTA CAT ÚLT 12 MESES]],0)</f>
        <v>7.76419945904525E-3</v>
      </c>
      <c r="I553" s="12">
        <f>SUMIFS($H$10:H553,$D$10:D553,Tabla13[[#This Row],[CATEGORÍA]])</f>
        <v>0.25387006209409418</v>
      </c>
      <c r="J553" s="3" t="str">
        <f>IFERROR(VLOOKUP(Tabla13[[#This Row],[% ACUM]],$D$5:$E$7,2,1),"C")</f>
        <v>A</v>
      </c>
    </row>
    <row r="554" spans="2:10" x14ac:dyDescent="0.2">
      <c r="B554" s="2">
        <v>347658</v>
      </c>
      <c r="C554" s="2" t="s">
        <v>255</v>
      </c>
      <c r="D554" s="2" t="s">
        <v>45</v>
      </c>
      <c r="E554" s="3" t="s">
        <v>6</v>
      </c>
      <c r="F554" s="11">
        <v>76932</v>
      </c>
      <c r="G554" s="11">
        <f>SUMIFS(Tabla13[VENTA ÚLT 12 MESES EN S/.],Tabla13[CATEGORÍA],Tabla13[[#This Row],[CATEGORÍA]])</f>
        <v>9947967</v>
      </c>
      <c r="H554" s="12">
        <f>IFERROR(Tabla13[[#This Row],[VENTA ÚLT 12 MESES EN S/.]]/Tabla13[[#This Row],[VENTA CAT ÚLT 12 MESES]],0)</f>
        <v>7.7334394052573753E-3</v>
      </c>
      <c r="I554" s="12">
        <f>SUMIFS($H$10:H554,$D$10:D554,Tabla13[[#This Row],[CATEGORÍA]])</f>
        <v>0.26160350149935158</v>
      </c>
      <c r="J554" s="3" t="str">
        <f>IFERROR(VLOOKUP(Tabla13[[#This Row],[% ACUM]],$D$5:$E$7,2,1),"C")</f>
        <v>A</v>
      </c>
    </row>
    <row r="555" spans="2:10" x14ac:dyDescent="0.2">
      <c r="B555" s="2">
        <v>348508</v>
      </c>
      <c r="C555" s="2" t="s">
        <v>290</v>
      </c>
      <c r="D555" s="2" t="s">
        <v>45</v>
      </c>
      <c r="E555" s="3" t="s">
        <v>6</v>
      </c>
      <c r="F555" s="11">
        <v>76550</v>
      </c>
      <c r="G555" s="11">
        <f>SUMIFS(Tabla13[VENTA ÚLT 12 MESES EN S/.],Tabla13[CATEGORÍA],Tabla13[[#This Row],[CATEGORÍA]])</f>
        <v>9947967</v>
      </c>
      <c r="H555" s="12">
        <f>IFERROR(Tabla13[[#This Row],[VENTA ÚLT 12 MESES EN S/.]]/Tabla13[[#This Row],[VENTA CAT ÚLT 12 MESES]],0)</f>
        <v>7.6950395995483301E-3</v>
      </c>
      <c r="I555" s="12">
        <f>SUMIFS($H$10:H555,$D$10:D555,Tabla13[[#This Row],[CATEGORÍA]])</f>
        <v>0.26929854109889989</v>
      </c>
      <c r="J555" s="3" t="str">
        <f>IFERROR(VLOOKUP(Tabla13[[#This Row],[% ACUM]],$D$5:$E$7,2,1),"C")</f>
        <v>A</v>
      </c>
    </row>
    <row r="556" spans="2:10" x14ac:dyDescent="0.2">
      <c r="B556" s="2">
        <v>348572</v>
      </c>
      <c r="C556" s="2" t="s">
        <v>493</v>
      </c>
      <c r="D556" s="2" t="s">
        <v>45</v>
      </c>
      <c r="E556" s="3" t="s">
        <v>6</v>
      </c>
      <c r="F556" s="11">
        <v>76522</v>
      </c>
      <c r="G556" s="11">
        <f>SUMIFS(Tabla13[VENTA ÚLT 12 MESES EN S/.],Tabla13[CATEGORÍA],Tabla13[[#This Row],[CATEGORÍA]])</f>
        <v>9947967</v>
      </c>
      <c r="H556" s="12">
        <f>IFERROR(Tabla13[[#This Row],[VENTA ÚLT 12 MESES EN S/.]]/Tabla13[[#This Row],[VENTA CAT ÚLT 12 MESES]],0)</f>
        <v>7.6922249541036877E-3</v>
      </c>
      <c r="I556" s="12">
        <f>SUMIFS($H$10:H556,$D$10:D556,Tabla13[[#This Row],[CATEGORÍA]])</f>
        <v>0.2769907660530036</v>
      </c>
      <c r="J556" s="3" t="str">
        <f>IFERROR(VLOOKUP(Tabla13[[#This Row],[% ACUM]],$D$5:$E$7,2,1),"C")</f>
        <v>A</v>
      </c>
    </row>
    <row r="557" spans="2:10" x14ac:dyDescent="0.2">
      <c r="B557" s="2">
        <v>347608</v>
      </c>
      <c r="C557" s="2" t="s">
        <v>348</v>
      </c>
      <c r="D557" s="2" t="s">
        <v>45</v>
      </c>
      <c r="E557" s="3" t="s">
        <v>6</v>
      </c>
      <c r="F557" s="11">
        <v>76168</v>
      </c>
      <c r="G557" s="11">
        <f>SUMIFS(Tabla13[VENTA ÚLT 12 MESES EN S/.],Tabla13[CATEGORÍA],Tabla13[[#This Row],[CATEGORÍA]])</f>
        <v>9947967</v>
      </c>
      <c r="H557" s="12">
        <f>IFERROR(Tabla13[[#This Row],[VENTA ÚLT 12 MESES EN S/.]]/Tabla13[[#This Row],[VENTA CAT ÚLT 12 MESES]],0)</f>
        <v>7.656639793839284E-3</v>
      </c>
      <c r="I557" s="12">
        <f>SUMIFS($H$10:H557,$D$10:D557,Tabla13[[#This Row],[CATEGORÍA]])</f>
        <v>0.28464740584684289</v>
      </c>
      <c r="J557" s="3" t="str">
        <f>IFERROR(VLOOKUP(Tabla13[[#This Row],[% ACUM]],$D$5:$E$7,2,1),"C")</f>
        <v>A</v>
      </c>
    </row>
    <row r="558" spans="2:10" x14ac:dyDescent="0.2">
      <c r="B558" s="2">
        <v>347626</v>
      </c>
      <c r="C558" s="2" t="s">
        <v>134</v>
      </c>
      <c r="D558" s="2" t="s">
        <v>45</v>
      </c>
      <c r="E558" s="3" t="s">
        <v>6</v>
      </c>
      <c r="F558" s="11">
        <v>75796</v>
      </c>
      <c r="G558" s="11">
        <f>SUMIFS(Tabla13[VENTA ÚLT 12 MESES EN S/.],Tabla13[CATEGORÍA],Tabla13[[#This Row],[CATEGORÍA]])</f>
        <v>9947967</v>
      </c>
      <c r="H558" s="12">
        <f>IFERROR(Tabla13[[#This Row],[VENTA ÚLT 12 MESES EN S/.]]/Tabla13[[#This Row],[VENTA CAT ÚLT 12 MESES]],0)</f>
        <v>7.6192452186461821E-3</v>
      </c>
      <c r="I558" s="12">
        <f>SUMIFS($H$10:H558,$D$10:D558,Tabla13[[#This Row],[CATEGORÍA]])</f>
        <v>0.2922666510654891</v>
      </c>
      <c r="J558" s="3" t="str">
        <f>IFERROR(VLOOKUP(Tabla13[[#This Row],[% ACUM]],$D$5:$E$7,2,1),"C")</f>
        <v>A</v>
      </c>
    </row>
    <row r="559" spans="2:10" x14ac:dyDescent="0.2">
      <c r="B559" s="2">
        <v>348588</v>
      </c>
      <c r="C559" s="2" t="s">
        <v>621</v>
      </c>
      <c r="D559" s="2" t="s">
        <v>45</v>
      </c>
      <c r="E559" s="3" t="s">
        <v>6</v>
      </c>
      <c r="F559" s="11">
        <v>75474</v>
      </c>
      <c r="G559" s="11">
        <f>SUMIFS(Tabla13[VENTA ÚLT 12 MESES EN S/.],Tabla13[CATEGORÍA],Tabla13[[#This Row],[CATEGORÍA]])</f>
        <v>9947967</v>
      </c>
      <c r="H559" s="12">
        <f>IFERROR(Tabla13[[#This Row],[VENTA ÚLT 12 MESES EN S/.]]/Tabla13[[#This Row],[VENTA CAT ÚLT 12 MESES]],0)</f>
        <v>7.5868767960327972E-3</v>
      </c>
      <c r="I559" s="12">
        <f>SUMIFS($H$10:H559,$D$10:D559,Tabla13[[#This Row],[CATEGORÍA]])</f>
        <v>0.29985352786152192</v>
      </c>
      <c r="J559" s="3" t="str">
        <f>IFERROR(VLOOKUP(Tabla13[[#This Row],[% ACUM]],$D$5:$E$7,2,1),"C")</f>
        <v>A</v>
      </c>
    </row>
    <row r="560" spans="2:10" x14ac:dyDescent="0.2">
      <c r="B560" s="2">
        <v>347766</v>
      </c>
      <c r="C560" s="2" t="s">
        <v>411</v>
      </c>
      <c r="D560" s="2" t="s">
        <v>45</v>
      </c>
      <c r="E560" s="3" t="s">
        <v>6</v>
      </c>
      <c r="F560" s="11">
        <v>75294</v>
      </c>
      <c r="G560" s="11">
        <f>SUMIFS(Tabla13[VENTA ÚLT 12 MESES EN S/.],Tabla13[CATEGORÍA],Tabla13[[#This Row],[CATEGORÍA]])</f>
        <v>9947967</v>
      </c>
      <c r="H560" s="12">
        <f>IFERROR(Tabla13[[#This Row],[VENTA ÚLT 12 MESES EN S/.]]/Tabla13[[#This Row],[VENTA CAT ÚLT 12 MESES]],0)</f>
        <v>7.5687826467458127E-3</v>
      </c>
      <c r="I560" s="12">
        <f>SUMIFS($H$10:H560,$D$10:D560,Tabla13[[#This Row],[CATEGORÍA]])</f>
        <v>0.30742231050826774</v>
      </c>
      <c r="J560" s="3" t="str">
        <f>IFERROR(VLOOKUP(Tabla13[[#This Row],[% ACUM]],$D$5:$E$7,2,1),"C")</f>
        <v>A</v>
      </c>
    </row>
    <row r="561" spans="2:10" x14ac:dyDescent="0.2">
      <c r="B561" s="2">
        <v>348511</v>
      </c>
      <c r="C561" s="2" t="s">
        <v>134</v>
      </c>
      <c r="D561" s="2" t="s">
        <v>45</v>
      </c>
      <c r="E561" s="3" t="s">
        <v>6</v>
      </c>
      <c r="F561" s="11">
        <v>75122</v>
      </c>
      <c r="G561" s="11">
        <f>SUMIFS(Tabla13[VENTA ÚLT 12 MESES EN S/.],Tabla13[CATEGORÍA],Tabla13[[#This Row],[CATEGORÍA]])</f>
        <v>9947967</v>
      </c>
      <c r="H561" s="12">
        <f>IFERROR(Tabla13[[#This Row],[VENTA ÚLT 12 MESES EN S/.]]/Tabla13[[#This Row],[VENTA CAT ÚLT 12 MESES]],0)</f>
        <v>7.5514926818715826E-3</v>
      </c>
      <c r="I561" s="12">
        <f>SUMIFS($H$10:H561,$D$10:D561,Tabla13[[#This Row],[CATEGORÍA]])</f>
        <v>0.31497380319013935</v>
      </c>
      <c r="J561" s="3" t="str">
        <f>IFERROR(VLOOKUP(Tabla13[[#This Row],[% ACUM]],$D$5:$E$7,2,1),"C")</f>
        <v>A</v>
      </c>
    </row>
    <row r="562" spans="2:10" x14ac:dyDescent="0.2">
      <c r="B562" s="2">
        <v>348561</v>
      </c>
      <c r="C562" s="2" t="s">
        <v>527</v>
      </c>
      <c r="D562" s="2" t="s">
        <v>45</v>
      </c>
      <c r="E562" s="3" t="s">
        <v>6</v>
      </c>
      <c r="F562" s="11">
        <v>75097</v>
      </c>
      <c r="G562" s="11">
        <f>SUMIFS(Tabla13[VENTA ÚLT 12 MESES EN S/.],Tabla13[CATEGORÍA],Tabla13[[#This Row],[CATEGORÍA]])</f>
        <v>9947967</v>
      </c>
      <c r="H562" s="12">
        <f>IFERROR(Tabla13[[#This Row],[VENTA ÚLT 12 MESES EN S/.]]/Tabla13[[#This Row],[VENTA CAT ÚLT 12 MESES]],0)</f>
        <v>7.5489796055817236E-3</v>
      </c>
      <c r="I562" s="12">
        <f>SUMIFS($H$10:H562,$D$10:D562,Tabla13[[#This Row],[CATEGORÍA]])</f>
        <v>0.32252278279572105</v>
      </c>
      <c r="J562" s="3" t="str">
        <f>IFERROR(VLOOKUP(Tabla13[[#This Row],[% ACUM]],$D$5:$E$7,2,1),"C")</f>
        <v>A</v>
      </c>
    </row>
    <row r="563" spans="2:10" x14ac:dyDescent="0.2">
      <c r="B563" s="2">
        <v>353543</v>
      </c>
      <c r="C563" s="2" t="s">
        <v>486</v>
      </c>
      <c r="D563" s="2" t="s">
        <v>45</v>
      </c>
      <c r="E563" s="3" t="s">
        <v>6</v>
      </c>
      <c r="F563" s="11">
        <v>74069</v>
      </c>
      <c r="G563" s="11">
        <f>SUMIFS(Tabla13[VENTA ÚLT 12 MESES EN S/.],Tabla13[CATEGORÍA],Tabla13[[#This Row],[CATEGORÍA]])</f>
        <v>9947967</v>
      </c>
      <c r="H563" s="12">
        <f>IFERROR(Tabla13[[#This Row],[VENTA ÚLT 12 MESES EN S/.]]/Tabla13[[#This Row],[VENTA CAT ÚLT 12 MESES]],0)</f>
        <v>7.4456419085427205E-3</v>
      </c>
      <c r="I563" s="12">
        <f>SUMIFS($H$10:H563,$D$10:D563,Tabla13[[#This Row],[CATEGORÍA]])</f>
        <v>0.3299684247042638</v>
      </c>
      <c r="J563" s="3" t="str">
        <f>IFERROR(VLOOKUP(Tabla13[[#This Row],[% ACUM]],$D$5:$E$7,2,1),"C")</f>
        <v>A</v>
      </c>
    </row>
    <row r="564" spans="2:10" x14ac:dyDescent="0.2">
      <c r="B564" s="2">
        <v>369526</v>
      </c>
      <c r="C564" s="2" t="s">
        <v>808</v>
      </c>
      <c r="D564" s="2" t="s">
        <v>45</v>
      </c>
      <c r="E564" s="3" t="s">
        <v>6</v>
      </c>
      <c r="F564" s="11">
        <v>73275</v>
      </c>
      <c r="G564" s="11">
        <f>SUMIFS(Tabla13[VENTA ÚLT 12 MESES EN S/.],Tabla13[CATEGORÍA],Tabla13[[#This Row],[CATEGORÍA]])</f>
        <v>9947967</v>
      </c>
      <c r="H564" s="12">
        <f>IFERROR(Tabla13[[#This Row],[VENTA ÚLT 12 MESES EN S/.]]/Tabla13[[#This Row],[VENTA CAT ÚLT 12 MESES]],0)</f>
        <v>7.3658266055767977E-3</v>
      </c>
      <c r="I564" s="12">
        <f>SUMIFS($H$10:H564,$D$10:D564,Tabla13[[#This Row],[CATEGORÍA]])</f>
        <v>0.33733425130984057</v>
      </c>
      <c r="J564" s="3" t="str">
        <f>IFERROR(VLOOKUP(Tabla13[[#This Row],[% ACUM]],$D$5:$E$7,2,1),"C")</f>
        <v>A</v>
      </c>
    </row>
    <row r="565" spans="2:10" x14ac:dyDescent="0.2">
      <c r="B565" s="2">
        <v>348494</v>
      </c>
      <c r="C565" s="2" t="s">
        <v>458</v>
      </c>
      <c r="D565" s="2" t="s">
        <v>45</v>
      </c>
      <c r="E565" s="3" t="s">
        <v>6</v>
      </c>
      <c r="F565" s="11">
        <v>72884</v>
      </c>
      <c r="G565" s="11">
        <f>SUMIFS(Tabla13[VENTA ÚLT 12 MESES EN S/.],Tabla13[CATEGORÍA],Tabla13[[#This Row],[CATEGORÍA]])</f>
        <v>9947967</v>
      </c>
      <c r="H565" s="12">
        <f>IFERROR(Tabla13[[#This Row],[VENTA ÚLT 12 MESES EN S/.]]/Tabla13[[#This Row],[VENTA CAT ÚLT 12 MESES]],0)</f>
        <v>7.3265220924034029E-3</v>
      </c>
      <c r="I565" s="12">
        <f>SUMIFS($H$10:H565,$D$10:D565,Tabla13[[#This Row],[CATEGORÍA]])</f>
        <v>0.34466077340224399</v>
      </c>
      <c r="J565" s="3" t="str">
        <f>IFERROR(VLOOKUP(Tabla13[[#This Row],[% ACUM]],$D$5:$E$7,2,1),"C")</f>
        <v>A</v>
      </c>
    </row>
    <row r="566" spans="2:10" x14ac:dyDescent="0.2">
      <c r="B566" s="2">
        <v>347674</v>
      </c>
      <c r="C566" s="2" t="s">
        <v>453</v>
      </c>
      <c r="D566" s="2" t="s">
        <v>45</v>
      </c>
      <c r="E566" s="3" t="s">
        <v>6</v>
      </c>
      <c r="F566" s="11">
        <v>72751</v>
      </c>
      <c r="G566" s="11">
        <f>SUMIFS(Tabla13[VENTA ÚLT 12 MESES EN S/.],Tabla13[CATEGORÍA],Tabla13[[#This Row],[CATEGORÍA]])</f>
        <v>9947967</v>
      </c>
      <c r="H566" s="12">
        <f>IFERROR(Tabla13[[#This Row],[VENTA ÚLT 12 MESES EN S/.]]/Tabla13[[#This Row],[VENTA CAT ÚLT 12 MESES]],0)</f>
        <v>7.3131525265413529E-3</v>
      </c>
      <c r="I566" s="12">
        <f>SUMIFS($H$10:H566,$D$10:D566,Tabla13[[#This Row],[CATEGORÍA]])</f>
        <v>0.35197392592878535</v>
      </c>
      <c r="J566" s="3" t="str">
        <f>IFERROR(VLOOKUP(Tabla13[[#This Row],[% ACUM]],$D$5:$E$7,2,1),"C")</f>
        <v>A</v>
      </c>
    </row>
    <row r="567" spans="2:10" x14ac:dyDescent="0.2">
      <c r="B567" s="2">
        <v>348592</v>
      </c>
      <c r="C567" s="2" t="s">
        <v>359</v>
      </c>
      <c r="D567" s="2" t="s">
        <v>45</v>
      </c>
      <c r="E567" s="3" t="s">
        <v>6</v>
      </c>
      <c r="F567" s="11">
        <v>72620</v>
      </c>
      <c r="G567" s="11">
        <f>SUMIFS(Tabla13[VENTA ÚLT 12 MESES EN S/.],Tabla13[CATEGORÍA],Tabla13[[#This Row],[CATEGORÍA]])</f>
        <v>9947967</v>
      </c>
      <c r="H567" s="12">
        <f>IFERROR(Tabla13[[#This Row],[VENTA ÚLT 12 MESES EN S/.]]/Tabla13[[#This Row],[VENTA CAT ÚLT 12 MESES]],0)</f>
        <v>7.299984006782491E-3</v>
      </c>
      <c r="I567" s="12">
        <f>SUMIFS($H$10:H567,$D$10:D567,Tabla13[[#This Row],[CATEGORÍA]])</f>
        <v>0.35927390993556785</v>
      </c>
      <c r="J567" s="3" t="str">
        <f>IFERROR(VLOOKUP(Tabla13[[#This Row],[% ACUM]],$D$5:$E$7,2,1),"C")</f>
        <v>A</v>
      </c>
    </row>
    <row r="568" spans="2:10" x14ac:dyDescent="0.2">
      <c r="B568" s="2">
        <v>347628</v>
      </c>
      <c r="C568" s="2" t="s">
        <v>44</v>
      </c>
      <c r="D568" s="2" t="s">
        <v>45</v>
      </c>
      <c r="E568" s="3" t="s">
        <v>6</v>
      </c>
      <c r="F568" s="11">
        <v>72581</v>
      </c>
      <c r="G568" s="11">
        <f>SUMIFS(Tabla13[VENTA ÚLT 12 MESES EN S/.],Tabla13[CATEGORÍA],Tabla13[[#This Row],[CATEGORÍA]])</f>
        <v>9947967</v>
      </c>
      <c r="H568" s="12">
        <f>IFERROR(Tabla13[[#This Row],[VENTA ÚLT 12 MESES EN S/.]]/Tabla13[[#This Row],[VENTA CAT ÚLT 12 MESES]],0)</f>
        <v>7.2960636077703108E-3</v>
      </c>
      <c r="I568" s="12">
        <f>SUMIFS($H$10:H568,$D$10:D568,Tabla13[[#This Row],[CATEGORÍA]])</f>
        <v>0.36656997354333815</v>
      </c>
      <c r="J568" s="3" t="str">
        <f>IFERROR(VLOOKUP(Tabla13[[#This Row],[% ACUM]],$D$5:$E$7,2,1),"C")</f>
        <v>A</v>
      </c>
    </row>
    <row r="569" spans="2:10" x14ac:dyDescent="0.2">
      <c r="B569" s="2">
        <v>369410</v>
      </c>
      <c r="C569" s="2" t="s">
        <v>809</v>
      </c>
      <c r="D569" s="2" t="s">
        <v>45</v>
      </c>
      <c r="E569" s="3" t="s">
        <v>6</v>
      </c>
      <c r="F569" s="11">
        <v>72438</v>
      </c>
      <c r="G569" s="11">
        <f>SUMIFS(Tabla13[VENTA ÚLT 12 MESES EN S/.],Tabla13[CATEGORÍA],Tabla13[[#This Row],[CATEGORÍA]])</f>
        <v>9947967</v>
      </c>
      <c r="H569" s="12">
        <f>IFERROR(Tabla13[[#This Row],[VENTA ÚLT 12 MESES EN S/.]]/Tabla13[[#This Row],[VENTA CAT ÚLT 12 MESES]],0)</f>
        <v>7.2816888113923176E-3</v>
      </c>
      <c r="I569" s="12">
        <f>SUMIFS($H$10:H569,$D$10:D569,Tabla13[[#This Row],[CATEGORÍA]])</f>
        <v>0.37385166235473044</v>
      </c>
      <c r="J569" s="3" t="str">
        <f>IFERROR(VLOOKUP(Tabla13[[#This Row],[% ACUM]],$D$5:$E$7,2,1),"C")</f>
        <v>A</v>
      </c>
    </row>
    <row r="570" spans="2:10" x14ac:dyDescent="0.2">
      <c r="B570" s="2">
        <v>348522</v>
      </c>
      <c r="C570" s="2" t="s">
        <v>348</v>
      </c>
      <c r="D570" s="2" t="s">
        <v>45</v>
      </c>
      <c r="E570" s="3" t="s">
        <v>6</v>
      </c>
      <c r="F570" s="11">
        <v>72150</v>
      </c>
      <c r="G570" s="11">
        <f>SUMIFS(Tabla13[VENTA ÚLT 12 MESES EN S/.],Tabla13[CATEGORÍA],Tabla13[[#This Row],[CATEGORÍA]])</f>
        <v>9947967</v>
      </c>
      <c r="H570" s="12">
        <f>IFERROR(Tabla13[[#This Row],[VENTA ÚLT 12 MESES EN S/.]]/Tabla13[[#This Row],[VENTA CAT ÚLT 12 MESES]],0)</f>
        <v>7.2527381725331413E-3</v>
      </c>
      <c r="I570" s="12">
        <f>SUMIFS($H$10:H570,$D$10:D570,Tabla13[[#This Row],[CATEGORÍA]])</f>
        <v>0.38110440052726358</v>
      </c>
      <c r="J570" s="3" t="str">
        <f>IFERROR(VLOOKUP(Tabla13[[#This Row],[% ACUM]],$D$5:$E$7,2,1),"C")</f>
        <v>A</v>
      </c>
    </row>
    <row r="571" spans="2:10" x14ac:dyDescent="0.2">
      <c r="B571" s="2">
        <v>347668</v>
      </c>
      <c r="C571" s="2" t="s">
        <v>135</v>
      </c>
      <c r="D571" s="2" t="s">
        <v>45</v>
      </c>
      <c r="E571" s="3" t="s">
        <v>6</v>
      </c>
      <c r="F571" s="11">
        <v>70993</v>
      </c>
      <c r="G571" s="11">
        <f>SUMIFS(Tabla13[VENTA ÚLT 12 MESES EN S/.],Tabla13[CATEGORÍA],Tabla13[[#This Row],[CATEGORÍA]])</f>
        <v>9947967</v>
      </c>
      <c r="H571" s="12">
        <f>IFERROR(Tabla13[[#This Row],[VENTA ÚLT 12 MESES EN S/.]]/Tabla13[[#This Row],[VENTA CAT ÚLT 12 MESES]],0)</f>
        <v>7.1364330018384662E-3</v>
      </c>
      <c r="I571" s="12">
        <f>SUMIFS($H$10:H571,$D$10:D571,Tabla13[[#This Row],[CATEGORÍA]])</f>
        <v>0.38824083352910205</v>
      </c>
      <c r="J571" s="3" t="str">
        <f>IFERROR(VLOOKUP(Tabla13[[#This Row],[% ACUM]],$D$5:$E$7,2,1),"C")</f>
        <v>A</v>
      </c>
    </row>
    <row r="572" spans="2:10" x14ac:dyDescent="0.2">
      <c r="B572" s="2">
        <v>347749</v>
      </c>
      <c r="C572" s="2" t="s">
        <v>407</v>
      </c>
      <c r="D572" s="2" t="s">
        <v>45</v>
      </c>
      <c r="E572" s="3" t="s">
        <v>6</v>
      </c>
      <c r="F572" s="11">
        <v>70497</v>
      </c>
      <c r="G572" s="11">
        <f>SUMIFS(Tabla13[VENTA ÚLT 12 MESES EN S/.],Tabla13[CATEGORÍA],Tabla13[[#This Row],[CATEGORÍA]])</f>
        <v>9947967</v>
      </c>
      <c r="H572" s="12">
        <f>IFERROR(Tabla13[[#This Row],[VENTA ÚLT 12 MESES EN S/.]]/Tabla13[[#This Row],[VENTA CAT ÚLT 12 MESES]],0)</f>
        <v>7.086573568247663E-3</v>
      </c>
      <c r="I572" s="12">
        <f>SUMIFS($H$10:H572,$D$10:D572,Tabla13[[#This Row],[CATEGORÍA]])</f>
        <v>0.3953274070973497</v>
      </c>
      <c r="J572" s="3" t="str">
        <f>IFERROR(VLOOKUP(Tabla13[[#This Row],[% ACUM]],$D$5:$E$7,2,1),"C")</f>
        <v>A</v>
      </c>
    </row>
    <row r="573" spans="2:10" x14ac:dyDescent="0.2">
      <c r="B573" s="2">
        <v>347621</v>
      </c>
      <c r="C573" s="2" t="s">
        <v>717</v>
      </c>
      <c r="D573" s="2" t="s">
        <v>45</v>
      </c>
      <c r="E573" s="3" t="s">
        <v>6</v>
      </c>
      <c r="F573" s="11">
        <v>70399</v>
      </c>
      <c r="G573" s="11">
        <f>SUMIFS(Tabla13[VENTA ÚLT 12 MESES EN S/.],Tabla13[CATEGORÍA],Tabla13[[#This Row],[CATEGORÍA]])</f>
        <v>9947967</v>
      </c>
      <c r="H573" s="12">
        <f>IFERROR(Tabla13[[#This Row],[VENTA ÚLT 12 MESES EN S/.]]/Tabla13[[#This Row],[VENTA CAT ÚLT 12 MESES]],0)</f>
        <v>7.0767223091914161E-3</v>
      </c>
      <c r="I573" s="12">
        <f>SUMIFS($H$10:H573,$D$10:D573,Tabla13[[#This Row],[CATEGORÍA]])</f>
        <v>0.40240412940654113</v>
      </c>
      <c r="J573" s="3" t="str">
        <f>IFERROR(VLOOKUP(Tabla13[[#This Row],[% ACUM]],$D$5:$E$7,2,1),"C")</f>
        <v>A</v>
      </c>
    </row>
    <row r="574" spans="2:10" x14ac:dyDescent="0.2">
      <c r="B574" s="2">
        <v>348631</v>
      </c>
      <c r="C574" s="2" t="s">
        <v>135</v>
      </c>
      <c r="D574" s="2" t="s">
        <v>45</v>
      </c>
      <c r="E574" s="3" t="s">
        <v>6</v>
      </c>
      <c r="F574" s="11">
        <v>69725</v>
      </c>
      <c r="G574" s="11">
        <f>SUMIFS(Tabla13[VENTA ÚLT 12 MESES EN S/.],Tabla13[CATEGORÍA],Tabla13[[#This Row],[CATEGORÍA]])</f>
        <v>9947967</v>
      </c>
      <c r="H574" s="12">
        <f>IFERROR(Tabla13[[#This Row],[VENTA ÚLT 12 MESES EN S/.]]/Tabla13[[#This Row],[VENTA CAT ÚLT 12 MESES]],0)</f>
        <v>7.0089697724168166E-3</v>
      </c>
      <c r="I574" s="12">
        <f>SUMIFS($H$10:H574,$D$10:D574,Tabla13[[#This Row],[CATEGORÍA]])</f>
        <v>0.40941309917895796</v>
      </c>
      <c r="J574" s="3" t="str">
        <f>IFERROR(VLOOKUP(Tabla13[[#This Row],[% ACUM]],$D$5:$E$7,2,1),"C")</f>
        <v>A</v>
      </c>
    </row>
    <row r="575" spans="2:10" x14ac:dyDescent="0.2">
      <c r="B575" s="2">
        <v>347770</v>
      </c>
      <c r="C575" s="2" t="s">
        <v>150</v>
      </c>
      <c r="D575" s="2" t="s">
        <v>45</v>
      </c>
      <c r="E575" s="3" t="s">
        <v>6</v>
      </c>
      <c r="F575" s="11">
        <v>69094</v>
      </c>
      <c r="G575" s="11">
        <f>SUMIFS(Tabla13[VENTA ÚLT 12 MESES EN S/.],Tabla13[CATEGORÍA],Tabla13[[#This Row],[CATEGORÍA]])</f>
        <v>9947967</v>
      </c>
      <c r="H575" s="12">
        <f>IFERROR(Tabla13[[#This Row],[VENTA ÚLT 12 MESES EN S/.]]/Tabla13[[#This Row],[VENTA CAT ÚLT 12 MESES]],0)</f>
        <v>6.9455397268607744E-3</v>
      </c>
      <c r="I575" s="12">
        <f>SUMIFS($H$10:H575,$D$10:D575,Tabla13[[#This Row],[CATEGORÍA]])</f>
        <v>0.41635863890581876</v>
      </c>
      <c r="J575" s="3" t="str">
        <f>IFERROR(VLOOKUP(Tabla13[[#This Row],[% ACUM]],$D$5:$E$7,2,1),"C")</f>
        <v>A</v>
      </c>
    </row>
    <row r="576" spans="2:10" x14ac:dyDescent="0.2">
      <c r="B576" s="2">
        <v>348517</v>
      </c>
      <c r="C576" s="2" t="s">
        <v>388</v>
      </c>
      <c r="D576" s="2" t="s">
        <v>45</v>
      </c>
      <c r="E576" s="3" t="s">
        <v>6</v>
      </c>
      <c r="F576" s="11">
        <v>68740</v>
      </c>
      <c r="G576" s="11">
        <f>SUMIFS(Tabla13[VENTA ÚLT 12 MESES EN S/.],Tabla13[CATEGORÍA],Tabla13[[#This Row],[CATEGORÍA]])</f>
        <v>9947967</v>
      </c>
      <c r="H576" s="12">
        <f>IFERROR(Tabla13[[#This Row],[VENTA ÚLT 12 MESES EN S/.]]/Tabla13[[#This Row],[VENTA CAT ÚLT 12 MESES]],0)</f>
        <v>6.9099545665963708E-3</v>
      </c>
      <c r="I576" s="12">
        <f>SUMIFS($H$10:H576,$D$10:D576,Tabla13[[#This Row],[CATEGORÍA]])</f>
        <v>0.42326859347241513</v>
      </c>
      <c r="J576" s="3" t="str">
        <f>IFERROR(VLOOKUP(Tabla13[[#This Row],[% ACUM]],$D$5:$E$7,2,1),"C")</f>
        <v>A</v>
      </c>
    </row>
    <row r="577" spans="2:10" x14ac:dyDescent="0.2">
      <c r="B577" s="2">
        <v>347584</v>
      </c>
      <c r="C577" s="2" t="s">
        <v>198</v>
      </c>
      <c r="D577" s="2" t="s">
        <v>45</v>
      </c>
      <c r="E577" s="3" t="s">
        <v>6</v>
      </c>
      <c r="F577" s="11">
        <v>68711</v>
      </c>
      <c r="G577" s="11">
        <f>SUMIFS(Tabla13[VENTA ÚLT 12 MESES EN S/.],Tabla13[CATEGORÍA],Tabla13[[#This Row],[CATEGORÍA]])</f>
        <v>9947967</v>
      </c>
      <c r="H577" s="12">
        <f>IFERROR(Tabla13[[#This Row],[VENTA ÚLT 12 MESES EN S/.]]/Tabla13[[#This Row],[VENTA CAT ÚLT 12 MESES]],0)</f>
        <v>6.9070393981001347E-3</v>
      </c>
      <c r="I577" s="12">
        <f>SUMIFS($H$10:H577,$D$10:D577,Tabla13[[#This Row],[CATEGORÍA]])</f>
        <v>0.43017563287051525</v>
      </c>
      <c r="J577" s="3" t="str">
        <f>IFERROR(VLOOKUP(Tabla13[[#This Row],[% ACUM]],$D$5:$E$7,2,1),"C")</f>
        <v>A</v>
      </c>
    </row>
    <row r="578" spans="2:10" x14ac:dyDescent="0.2">
      <c r="B578" s="2">
        <v>347632</v>
      </c>
      <c r="C578" s="2" t="s">
        <v>46</v>
      </c>
      <c r="D578" s="2" t="s">
        <v>45</v>
      </c>
      <c r="E578" s="3" t="s">
        <v>6</v>
      </c>
      <c r="F578" s="11">
        <v>68341</v>
      </c>
      <c r="G578" s="11">
        <f>SUMIFS(Tabla13[VENTA ÚLT 12 MESES EN S/.],Tabla13[CATEGORÍA],Tabla13[[#This Row],[CATEGORÍA]])</f>
        <v>9947967</v>
      </c>
      <c r="H578" s="12">
        <f>IFERROR(Tabla13[[#This Row],[VENTA ÚLT 12 MESES EN S/.]]/Tabla13[[#This Row],[VENTA CAT ÚLT 12 MESES]],0)</f>
        <v>6.8698458690102208E-3</v>
      </c>
      <c r="I578" s="12">
        <f>SUMIFS($H$10:H578,$D$10:D578,Tabla13[[#This Row],[CATEGORÍA]])</f>
        <v>0.43704547873952548</v>
      </c>
      <c r="J578" s="3" t="str">
        <f>IFERROR(VLOOKUP(Tabla13[[#This Row],[% ACUM]],$D$5:$E$7,2,1),"C")</f>
        <v>A</v>
      </c>
    </row>
    <row r="579" spans="2:10" x14ac:dyDescent="0.2">
      <c r="B579" s="2">
        <v>347681</v>
      </c>
      <c r="C579" s="2" t="s">
        <v>271</v>
      </c>
      <c r="D579" s="2" t="s">
        <v>45</v>
      </c>
      <c r="E579" s="3" t="s">
        <v>6</v>
      </c>
      <c r="F579" s="11">
        <v>67944</v>
      </c>
      <c r="G579" s="11">
        <f>SUMIFS(Tabla13[VENTA ÚLT 12 MESES EN S/.],Tabla13[CATEGORÍA],Tabla13[[#This Row],[CATEGORÍA]])</f>
        <v>9947967</v>
      </c>
      <c r="H579" s="12">
        <f>IFERROR(Tabla13[[#This Row],[VENTA ÚLT 12 MESES EN S/.]]/Tabla13[[#This Row],[VENTA CAT ÚLT 12 MESES]],0)</f>
        <v>6.8299382175272599E-3</v>
      </c>
      <c r="I579" s="12">
        <f>SUMIFS($H$10:H579,$D$10:D579,Tabla13[[#This Row],[CATEGORÍA]])</f>
        <v>0.44387541695705274</v>
      </c>
      <c r="J579" s="3" t="str">
        <f>IFERROR(VLOOKUP(Tabla13[[#This Row],[% ACUM]],$D$5:$E$7,2,1),"C")</f>
        <v>A</v>
      </c>
    </row>
    <row r="580" spans="2:10" x14ac:dyDescent="0.2">
      <c r="B580" s="2">
        <v>347695</v>
      </c>
      <c r="C580" s="2" t="s">
        <v>175</v>
      </c>
      <c r="D580" s="2" t="s">
        <v>45</v>
      </c>
      <c r="E580" s="3" t="s">
        <v>6</v>
      </c>
      <c r="F580" s="11">
        <v>67367</v>
      </c>
      <c r="G580" s="11">
        <f>SUMIFS(Tabla13[VENTA ÚLT 12 MESES EN S/.],Tabla13[CATEGORÍA],Tabla13[[#This Row],[CATEGORÍA]])</f>
        <v>9947967</v>
      </c>
      <c r="H580" s="12">
        <f>IFERROR(Tabla13[[#This Row],[VENTA ÚLT 12 MESES EN S/.]]/Tabla13[[#This Row],[VENTA CAT ÚLT 12 MESES]],0)</f>
        <v>6.7719364167573137E-3</v>
      </c>
      <c r="I580" s="12">
        <f>SUMIFS($H$10:H580,$D$10:D580,Tabla13[[#This Row],[CATEGORÍA]])</f>
        <v>0.45064735337381007</v>
      </c>
      <c r="J580" s="3" t="str">
        <f>IFERROR(VLOOKUP(Tabla13[[#This Row],[% ACUM]],$D$5:$E$7,2,1),"C")</f>
        <v>A</v>
      </c>
    </row>
    <row r="581" spans="2:10" x14ac:dyDescent="0.2">
      <c r="B581" s="2">
        <v>347675</v>
      </c>
      <c r="C581" s="2" t="s">
        <v>290</v>
      </c>
      <c r="D581" s="2" t="s">
        <v>45</v>
      </c>
      <c r="E581" s="3" t="s">
        <v>6</v>
      </c>
      <c r="F581" s="11">
        <v>67170</v>
      </c>
      <c r="G581" s="11">
        <f>SUMIFS(Tabla13[VENTA ÚLT 12 MESES EN S/.],Tabla13[CATEGORÍA],Tabla13[[#This Row],[CATEGORÍA]])</f>
        <v>9947967</v>
      </c>
      <c r="H581" s="12">
        <f>IFERROR(Tabla13[[#This Row],[VENTA ÚLT 12 MESES EN S/.]]/Tabla13[[#This Row],[VENTA CAT ÚLT 12 MESES]],0)</f>
        <v>6.7521333755932245E-3</v>
      </c>
      <c r="I581" s="12">
        <f>SUMIFS($H$10:H581,$D$10:D581,Tabla13[[#This Row],[CATEGORÍA]])</f>
        <v>0.45739948674940328</v>
      </c>
      <c r="J581" s="3" t="str">
        <f>IFERROR(VLOOKUP(Tabla13[[#This Row],[% ACUM]],$D$5:$E$7,2,1),"C")</f>
        <v>A</v>
      </c>
    </row>
    <row r="582" spans="2:10" x14ac:dyDescent="0.2">
      <c r="B582" s="2">
        <v>347655</v>
      </c>
      <c r="C582" s="2" t="s">
        <v>647</v>
      </c>
      <c r="D582" s="2" t="s">
        <v>45</v>
      </c>
      <c r="E582" s="3" t="s">
        <v>6</v>
      </c>
      <c r="F582" s="11">
        <v>66911</v>
      </c>
      <c r="G582" s="11">
        <f>SUMIFS(Tabla13[VENTA ÚLT 12 MESES EN S/.],Tabla13[CATEGORÍA],Tabla13[[#This Row],[CATEGORÍA]])</f>
        <v>9947967</v>
      </c>
      <c r="H582" s="12">
        <f>IFERROR(Tabla13[[#This Row],[VENTA ÚLT 12 MESES EN S/.]]/Tabla13[[#This Row],[VENTA CAT ÚLT 12 MESES]],0)</f>
        <v>6.7260979052302852E-3</v>
      </c>
      <c r="I582" s="12">
        <f>SUMIFS($H$10:H582,$D$10:D582,Tabla13[[#This Row],[CATEGORÍA]])</f>
        <v>0.46412558465463355</v>
      </c>
      <c r="J582" s="3" t="str">
        <f>IFERROR(VLOOKUP(Tabla13[[#This Row],[% ACUM]],$D$5:$E$7,2,1),"C")</f>
        <v>A</v>
      </c>
    </row>
    <row r="583" spans="2:10" x14ac:dyDescent="0.2">
      <c r="B583" s="2">
        <v>353542</v>
      </c>
      <c r="C583" s="2" t="s">
        <v>165</v>
      </c>
      <c r="D583" s="2" t="s">
        <v>45</v>
      </c>
      <c r="E583" s="3" t="s">
        <v>6</v>
      </c>
      <c r="F583" s="11">
        <v>66638</v>
      </c>
      <c r="G583" s="11">
        <f>SUMIFS(Tabla13[VENTA ÚLT 12 MESES EN S/.],Tabla13[CATEGORÍA],Tabla13[[#This Row],[CATEGORÍA]])</f>
        <v>9947967</v>
      </c>
      <c r="H583" s="12">
        <f>IFERROR(Tabla13[[#This Row],[VENTA ÚLT 12 MESES EN S/.]]/Tabla13[[#This Row],[VENTA CAT ÚLT 12 MESES]],0)</f>
        <v>6.6986551121450246E-3</v>
      </c>
      <c r="I583" s="12">
        <f>SUMIFS($H$10:H583,$D$10:D583,Tabla13[[#This Row],[CATEGORÍA]])</f>
        <v>0.47082423976677856</v>
      </c>
      <c r="J583" s="3" t="str">
        <f>IFERROR(VLOOKUP(Tabla13[[#This Row],[% ACUM]],$D$5:$E$7,2,1),"C")</f>
        <v>A</v>
      </c>
    </row>
    <row r="584" spans="2:10" x14ac:dyDescent="0.2">
      <c r="B584" s="2">
        <v>347582</v>
      </c>
      <c r="C584" s="2" t="s">
        <v>586</v>
      </c>
      <c r="D584" s="2" t="s">
        <v>45</v>
      </c>
      <c r="E584" s="3" t="s">
        <v>6</v>
      </c>
      <c r="F584" s="11">
        <v>66527</v>
      </c>
      <c r="G584" s="11">
        <f>SUMIFS(Tabla13[VENTA ÚLT 12 MESES EN S/.],Tabla13[CATEGORÍA],Tabla13[[#This Row],[CATEGORÍA]])</f>
        <v>9947967</v>
      </c>
      <c r="H584" s="12">
        <f>IFERROR(Tabla13[[#This Row],[VENTA ÚLT 12 MESES EN S/.]]/Tabla13[[#This Row],[VENTA CAT ÚLT 12 MESES]],0)</f>
        <v>6.6874970534180501E-3</v>
      </c>
      <c r="I584" s="12">
        <f>SUMIFS($H$10:H584,$D$10:D584,Tabla13[[#This Row],[CATEGORÍA]])</f>
        <v>0.4775117368201966</v>
      </c>
      <c r="J584" s="3" t="str">
        <f>IFERROR(VLOOKUP(Tabla13[[#This Row],[% ACUM]],$D$5:$E$7,2,1),"C")</f>
        <v>A</v>
      </c>
    </row>
    <row r="585" spans="2:10" x14ac:dyDescent="0.2">
      <c r="B585" s="2">
        <v>348506</v>
      </c>
      <c r="C585" s="2" t="s">
        <v>463</v>
      </c>
      <c r="D585" s="2" t="s">
        <v>45</v>
      </c>
      <c r="E585" s="3" t="s">
        <v>6</v>
      </c>
      <c r="F585" s="11">
        <v>66088</v>
      </c>
      <c r="G585" s="11">
        <f>SUMIFS(Tabla13[VENTA ÚLT 12 MESES EN S/.],Tabla13[CATEGORÍA],Tabla13[[#This Row],[CATEGORÍA]])</f>
        <v>9947967</v>
      </c>
      <c r="H585" s="12">
        <f>IFERROR(Tabla13[[#This Row],[VENTA ÚLT 12 MESES EN S/.]]/Tabla13[[#This Row],[VENTA CAT ÚLT 12 MESES]],0)</f>
        <v>6.6433674337681254E-3</v>
      </c>
      <c r="I585" s="12">
        <f>SUMIFS($H$10:H585,$D$10:D585,Tabla13[[#This Row],[CATEGORÍA]])</f>
        <v>0.48415510425396474</v>
      </c>
      <c r="J585" s="3" t="str">
        <f>IFERROR(VLOOKUP(Tabla13[[#This Row],[% ACUM]],$D$5:$E$7,2,1),"C")</f>
        <v>A</v>
      </c>
    </row>
    <row r="586" spans="2:10" x14ac:dyDescent="0.2">
      <c r="B586" s="2">
        <v>348500</v>
      </c>
      <c r="C586" s="2" t="s">
        <v>461</v>
      </c>
      <c r="D586" s="2" t="s">
        <v>45</v>
      </c>
      <c r="E586" s="3" t="s">
        <v>6</v>
      </c>
      <c r="F586" s="11">
        <v>65818</v>
      </c>
      <c r="G586" s="11">
        <f>SUMIFS(Tabla13[VENTA ÚLT 12 MESES EN S/.],Tabla13[CATEGORÍA],Tabla13[[#This Row],[CATEGORÍA]])</f>
        <v>9947967</v>
      </c>
      <c r="H586" s="12">
        <f>IFERROR(Tabla13[[#This Row],[VENTA ÚLT 12 MESES EN S/.]]/Tabla13[[#This Row],[VENTA CAT ÚLT 12 MESES]],0)</f>
        <v>6.6162262098376484E-3</v>
      </c>
      <c r="I586" s="12">
        <f>SUMIFS($H$10:H586,$D$10:D586,Tabla13[[#This Row],[CATEGORÍA]])</f>
        <v>0.49077133046380239</v>
      </c>
      <c r="J586" s="3" t="str">
        <f>IFERROR(VLOOKUP(Tabla13[[#This Row],[% ACUM]],$D$5:$E$7,2,1),"C")</f>
        <v>A</v>
      </c>
    </row>
    <row r="587" spans="2:10" x14ac:dyDescent="0.2">
      <c r="B587" s="2">
        <v>364370</v>
      </c>
      <c r="C587" s="2" t="s">
        <v>519</v>
      </c>
      <c r="D587" s="2" t="s">
        <v>45</v>
      </c>
      <c r="E587" s="3" t="s">
        <v>6</v>
      </c>
      <c r="F587" s="11">
        <v>65597</v>
      </c>
      <c r="G587" s="11">
        <f>SUMIFS(Tabla13[VENTA ÚLT 12 MESES EN S/.],Tabla13[CATEGORÍA],Tabla13[[#This Row],[CATEGORÍA]])</f>
        <v>9947967</v>
      </c>
      <c r="H587" s="12">
        <f>IFERROR(Tabla13[[#This Row],[VENTA ÚLT 12 MESES EN S/.]]/Tabla13[[#This Row],[VENTA CAT ÚLT 12 MESES]],0)</f>
        <v>6.5940106154352947E-3</v>
      </c>
      <c r="I587" s="12">
        <f>SUMIFS($H$10:H587,$D$10:D587,Tabla13[[#This Row],[CATEGORÍA]])</f>
        <v>0.49736534107923769</v>
      </c>
      <c r="J587" s="3" t="str">
        <f>IFERROR(VLOOKUP(Tabla13[[#This Row],[% ACUM]],$D$5:$E$7,2,1),"C")</f>
        <v>A</v>
      </c>
    </row>
    <row r="588" spans="2:10" x14ac:dyDescent="0.2">
      <c r="B588" s="2">
        <v>366753</v>
      </c>
      <c r="C588" s="2" t="s">
        <v>795</v>
      </c>
      <c r="D588" s="2" t="s">
        <v>45</v>
      </c>
      <c r="E588" s="3" t="s">
        <v>6</v>
      </c>
      <c r="F588" s="11">
        <v>64833</v>
      </c>
      <c r="G588" s="11">
        <f>SUMIFS(Tabla13[VENTA ÚLT 12 MESES EN S/.],Tabla13[CATEGORÍA],Tabla13[[#This Row],[CATEGORÍA]])</f>
        <v>9947967</v>
      </c>
      <c r="H588" s="12">
        <f>IFERROR(Tabla13[[#This Row],[VENTA ÚLT 12 MESES EN S/.]]/Tabla13[[#This Row],[VENTA CAT ÚLT 12 MESES]],0)</f>
        <v>6.5172110040172026E-3</v>
      </c>
      <c r="I588" s="12">
        <f>SUMIFS($H$10:H588,$D$10:D588,Tabla13[[#This Row],[CATEGORÍA]])</f>
        <v>0.50388255208325494</v>
      </c>
      <c r="J588" s="3" t="str">
        <f>IFERROR(VLOOKUP(Tabla13[[#This Row],[% ACUM]],$D$5:$E$7,2,1),"C")</f>
        <v>B</v>
      </c>
    </row>
    <row r="589" spans="2:10" x14ac:dyDescent="0.2">
      <c r="B589" s="2">
        <v>347585</v>
      </c>
      <c r="C589" s="2" t="s">
        <v>198</v>
      </c>
      <c r="D589" s="2" t="s">
        <v>45</v>
      </c>
      <c r="E589" s="3" t="s">
        <v>6</v>
      </c>
      <c r="F589" s="11">
        <v>64607</v>
      </c>
      <c r="G589" s="11">
        <f>SUMIFS(Tabla13[VENTA ÚLT 12 MESES EN S/.],Tabla13[CATEGORÍA],Tabla13[[#This Row],[CATEGORÍA]])</f>
        <v>9947967</v>
      </c>
      <c r="H589" s="12">
        <f>IFERROR(Tabla13[[#This Row],[VENTA ÚLT 12 MESES EN S/.]]/Tabla13[[#This Row],[VENTA CAT ÚLT 12 MESES]],0)</f>
        <v>6.4944927943568773E-3</v>
      </c>
      <c r="I589" s="12">
        <f>SUMIFS($H$10:H589,$D$10:D589,Tabla13[[#This Row],[CATEGORÍA]])</f>
        <v>0.51037704487761182</v>
      </c>
      <c r="J589" s="3" t="str">
        <f>IFERROR(VLOOKUP(Tabla13[[#This Row],[% ACUM]],$D$5:$E$7,2,1),"C")</f>
        <v>B</v>
      </c>
    </row>
    <row r="590" spans="2:10" x14ac:dyDescent="0.2">
      <c r="B590" s="2">
        <v>348525</v>
      </c>
      <c r="C590" s="2" t="s">
        <v>49</v>
      </c>
      <c r="D590" s="2" t="s">
        <v>45</v>
      </c>
      <c r="E590" s="3" t="s">
        <v>6</v>
      </c>
      <c r="F590" s="11">
        <v>64508</v>
      </c>
      <c r="G590" s="11">
        <f>SUMIFS(Tabla13[VENTA ÚLT 12 MESES EN S/.],Tabla13[CATEGORÍA],Tabla13[[#This Row],[CATEGORÍA]])</f>
        <v>9947967</v>
      </c>
      <c r="H590" s="12">
        <f>IFERROR(Tabla13[[#This Row],[VENTA ÚLT 12 MESES EN S/.]]/Tabla13[[#This Row],[VENTA CAT ÚLT 12 MESES]],0)</f>
        <v>6.484541012249035E-3</v>
      </c>
      <c r="I590" s="12">
        <f>SUMIFS($H$10:H590,$D$10:D590,Tabla13[[#This Row],[CATEGORÍA]])</f>
        <v>0.51686158588986086</v>
      </c>
      <c r="J590" s="3" t="str">
        <f>IFERROR(VLOOKUP(Tabla13[[#This Row],[% ACUM]],$D$5:$E$7,2,1),"C")</f>
        <v>B</v>
      </c>
    </row>
    <row r="591" spans="2:10" x14ac:dyDescent="0.2">
      <c r="B591" s="2">
        <v>348534</v>
      </c>
      <c r="C591" s="2" t="s">
        <v>46</v>
      </c>
      <c r="D591" s="2" t="s">
        <v>45</v>
      </c>
      <c r="E591" s="3" t="s">
        <v>6</v>
      </c>
      <c r="F591" s="11">
        <v>64175</v>
      </c>
      <c r="G591" s="11">
        <f>SUMIFS(Tabla13[VENTA ÚLT 12 MESES EN S/.],Tabla13[CATEGORÍA],Tabla13[[#This Row],[CATEGORÍA]])</f>
        <v>9947967</v>
      </c>
      <c r="H591" s="12">
        <f>IFERROR(Tabla13[[#This Row],[VENTA ÚLT 12 MESES EN S/.]]/Tabla13[[#This Row],[VENTA CAT ÚLT 12 MESES]],0)</f>
        <v>6.4510668360681133E-3</v>
      </c>
      <c r="I591" s="12">
        <f>SUMIFS($H$10:H591,$D$10:D591,Tabla13[[#This Row],[CATEGORÍA]])</f>
        <v>0.52331265272592897</v>
      </c>
      <c r="J591" s="3" t="str">
        <f>IFERROR(VLOOKUP(Tabla13[[#This Row],[% ACUM]],$D$5:$E$7,2,1),"C")</f>
        <v>B</v>
      </c>
    </row>
    <row r="592" spans="2:10" x14ac:dyDescent="0.2">
      <c r="B592" s="2">
        <v>348493</v>
      </c>
      <c r="C592" s="2" t="s">
        <v>168</v>
      </c>
      <c r="D592" s="2" t="s">
        <v>45</v>
      </c>
      <c r="E592" s="3" t="s">
        <v>6</v>
      </c>
      <c r="F592" s="11">
        <v>63939</v>
      </c>
      <c r="G592" s="11">
        <f>SUMIFS(Tabla13[VENTA ÚLT 12 MESES EN S/.],Tabla13[CATEGORÍA],Tabla13[[#This Row],[CATEGORÍA]])</f>
        <v>9947967</v>
      </c>
      <c r="H592" s="12">
        <f>IFERROR(Tabla13[[#This Row],[VENTA ÚLT 12 MESES EN S/.]]/Tabla13[[#This Row],[VENTA CAT ÚLT 12 MESES]],0)</f>
        <v>6.4273433958918439E-3</v>
      </c>
      <c r="I592" s="12">
        <f>SUMIFS($H$10:H592,$D$10:D592,Tabla13[[#This Row],[CATEGORÍA]])</f>
        <v>0.52973999612182077</v>
      </c>
      <c r="J592" s="3" t="str">
        <f>IFERROR(VLOOKUP(Tabla13[[#This Row],[% ACUM]],$D$5:$E$7,2,1),"C")</f>
        <v>B</v>
      </c>
    </row>
    <row r="593" spans="2:10" x14ac:dyDescent="0.2">
      <c r="B593" s="2">
        <v>362518</v>
      </c>
      <c r="C593" s="2" t="s">
        <v>813</v>
      </c>
      <c r="D593" s="2" t="s">
        <v>45</v>
      </c>
      <c r="E593" s="3" t="s">
        <v>6</v>
      </c>
      <c r="F593" s="11">
        <v>63833</v>
      </c>
      <c r="G593" s="11">
        <f>SUMIFS(Tabla13[VENTA ÚLT 12 MESES EN S/.],Tabla13[CATEGORÍA],Tabla13[[#This Row],[CATEGORÍA]])</f>
        <v>9947967</v>
      </c>
      <c r="H593" s="12">
        <f>IFERROR(Tabla13[[#This Row],[VENTA ÚLT 12 MESES EN S/.]]/Tabla13[[#This Row],[VENTA CAT ÚLT 12 MESES]],0)</f>
        <v>6.4166879524228419E-3</v>
      </c>
      <c r="I593" s="12">
        <f>SUMIFS($H$10:H593,$D$10:D593,Tabla13[[#This Row],[CATEGORÍA]])</f>
        <v>0.53615668407424366</v>
      </c>
      <c r="J593" s="3" t="str">
        <f>IFERROR(VLOOKUP(Tabla13[[#This Row],[% ACUM]],$D$5:$E$7,2,1),"C")</f>
        <v>B</v>
      </c>
    </row>
    <row r="594" spans="2:10" x14ac:dyDescent="0.2">
      <c r="B594" s="2">
        <v>348529</v>
      </c>
      <c r="C594" s="2" t="s">
        <v>380</v>
      </c>
      <c r="D594" s="2" t="s">
        <v>45</v>
      </c>
      <c r="E594" s="3" t="s">
        <v>6</v>
      </c>
      <c r="F594" s="11">
        <v>63222</v>
      </c>
      <c r="G594" s="11">
        <f>SUMIFS(Tabla13[VENTA ÚLT 12 MESES EN S/.],Tabla13[CATEGORÍA],Tabla13[[#This Row],[CATEGORÍA]])</f>
        <v>9947967</v>
      </c>
      <c r="H594" s="12">
        <f>IFERROR(Tabla13[[#This Row],[VENTA ÚLT 12 MESES EN S/.]]/Tabla13[[#This Row],[VENTA CAT ÚLT 12 MESES]],0)</f>
        <v>6.3552683678986871E-3</v>
      </c>
      <c r="I594" s="12">
        <f>SUMIFS($H$10:H594,$D$10:D594,Tabla13[[#This Row],[CATEGORÍA]])</f>
        <v>0.54251195244214234</v>
      </c>
      <c r="J594" s="3" t="str">
        <f>IFERROR(VLOOKUP(Tabla13[[#This Row],[% ACUM]],$D$5:$E$7,2,1),"C")</f>
        <v>B</v>
      </c>
    </row>
    <row r="595" spans="2:10" x14ac:dyDescent="0.2">
      <c r="B595" s="2">
        <v>348497</v>
      </c>
      <c r="C595" s="2" t="s">
        <v>459</v>
      </c>
      <c r="D595" s="2" t="s">
        <v>45</v>
      </c>
      <c r="E595" s="3" t="s">
        <v>6</v>
      </c>
      <c r="F595" s="11">
        <v>61732</v>
      </c>
      <c r="G595" s="11">
        <f>SUMIFS(Tabla13[VENTA ÚLT 12 MESES EN S/.],Tabla13[CATEGORÍA],Tabla13[[#This Row],[CATEGORÍA]])</f>
        <v>9947967</v>
      </c>
      <c r="H595" s="12">
        <f>IFERROR(Tabla13[[#This Row],[VENTA ÚLT 12 MESES EN S/.]]/Tabla13[[#This Row],[VENTA CAT ÚLT 12 MESES]],0)</f>
        <v>6.2054890210230893E-3</v>
      </c>
      <c r="I595" s="12">
        <f>SUMIFS($H$10:H595,$D$10:D595,Tabla13[[#This Row],[CATEGORÍA]])</f>
        <v>0.54871744146316548</v>
      </c>
      <c r="J595" s="3" t="str">
        <f>IFERROR(VLOOKUP(Tabla13[[#This Row],[% ACUM]],$D$5:$E$7,2,1),"C")</f>
        <v>B</v>
      </c>
    </row>
    <row r="596" spans="2:10" x14ac:dyDescent="0.2">
      <c r="B596" s="2">
        <v>348573</v>
      </c>
      <c r="C596" s="2" t="s">
        <v>362</v>
      </c>
      <c r="D596" s="2" t="s">
        <v>45</v>
      </c>
      <c r="E596" s="3" t="s">
        <v>6</v>
      </c>
      <c r="F596" s="11">
        <v>59385</v>
      </c>
      <c r="G596" s="11">
        <f>SUMIFS(Tabla13[VENTA ÚLT 12 MESES EN S/.],Tabla13[CATEGORÍA],Tabla13[[#This Row],[CATEGORÍA]])</f>
        <v>9947967</v>
      </c>
      <c r="H596" s="12">
        <f>IFERROR(Tabla13[[#This Row],[VENTA ÚLT 12 MESES EN S/.]]/Tabla13[[#This Row],[VENTA CAT ÚLT 12 MESES]],0)</f>
        <v>5.9695614189311241E-3</v>
      </c>
      <c r="I596" s="12">
        <f>SUMIFS($H$10:H596,$D$10:D596,Tabla13[[#This Row],[CATEGORÍA]])</f>
        <v>0.5546870028820966</v>
      </c>
      <c r="J596" s="3" t="str">
        <f>IFERROR(VLOOKUP(Tabla13[[#This Row],[% ACUM]],$D$5:$E$7,2,1),"C")</f>
        <v>B</v>
      </c>
    </row>
    <row r="597" spans="2:10" x14ac:dyDescent="0.2">
      <c r="B597" s="2">
        <v>347580</v>
      </c>
      <c r="C597" s="2" t="s">
        <v>346</v>
      </c>
      <c r="D597" s="2" t="s">
        <v>45</v>
      </c>
      <c r="E597" s="3" t="s">
        <v>6</v>
      </c>
      <c r="F597" s="11">
        <v>59243</v>
      </c>
      <c r="G597" s="11">
        <f>SUMIFS(Tabla13[VENTA ÚLT 12 MESES EN S/.],Tabla13[CATEGORÍA],Tabla13[[#This Row],[CATEGORÍA]])</f>
        <v>9947967</v>
      </c>
      <c r="H597" s="12">
        <f>IFERROR(Tabla13[[#This Row],[VENTA ÚLT 12 MESES EN S/.]]/Tabla13[[#This Row],[VENTA CAT ÚLT 12 MESES]],0)</f>
        <v>5.9552871456047254E-3</v>
      </c>
      <c r="I597" s="12">
        <f>SUMIFS($H$10:H597,$D$10:D597,Tabla13[[#This Row],[CATEGORÍA]])</f>
        <v>0.56064229002770127</v>
      </c>
      <c r="J597" s="3" t="str">
        <f>IFERROR(VLOOKUP(Tabla13[[#This Row],[% ACUM]],$D$5:$E$7,2,1),"C")</f>
        <v>B</v>
      </c>
    </row>
    <row r="598" spans="2:10" x14ac:dyDescent="0.2">
      <c r="B598" s="2">
        <v>347669</v>
      </c>
      <c r="C598" s="2" t="s">
        <v>136</v>
      </c>
      <c r="D598" s="2" t="s">
        <v>45</v>
      </c>
      <c r="E598" s="3" t="s">
        <v>6</v>
      </c>
      <c r="F598" s="11">
        <v>58794</v>
      </c>
      <c r="G598" s="11">
        <f>SUMIFS(Tabla13[VENTA ÚLT 12 MESES EN S/.],Tabla13[CATEGORÍA],Tabla13[[#This Row],[CATEGORÍA]])</f>
        <v>9947967</v>
      </c>
      <c r="H598" s="12">
        <f>IFERROR(Tabla13[[#This Row],[VENTA ÚLT 12 MESES EN S/.]]/Tabla13[[#This Row],[VENTA CAT ÚLT 12 MESES]],0)</f>
        <v>5.9101522954388567E-3</v>
      </c>
      <c r="I598" s="12">
        <f>SUMIFS($H$10:H598,$D$10:D598,Tabla13[[#This Row],[CATEGORÍA]])</f>
        <v>0.56655244232314017</v>
      </c>
      <c r="J598" s="3" t="str">
        <f>IFERROR(VLOOKUP(Tabla13[[#This Row],[% ACUM]],$D$5:$E$7,2,1),"C")</f>
        <v>B</v>
      </c>
    </row>
    <row r="599" spans="2:10" x14ac:dyDescent="0.2">
      <c r="B599" s="2">
        <v>347756</v>
      </c>
      <c r="C599" s="2" t="s">
        <v>409</v>
      </c>
      <c r="D599" s="2" t="s">
        <v>45</v>
      </c>
      <c r="E599" s="3" t="s">
        <v>6</v>
      </c>
      <c r="F599" s="11">
        <v>58526</v>
      </c>
      <c r="G599" s="11">
        <f>SUMIFS(Tabla13[VENTA ÚLT 12 MESES EN S/.],Tabla13[CATEGORÍA],Tabla13[[#This Row],[CATEGORÍA]])</f>
        <v>9947967</v>
      </c>
      <c r="H599" s="12">
        <f>IFERROR(Tabla13[[#This Row],[VENTA ÚLT 12 MESES EN S/.]]/Tabla13[[#This Row],[VENTA CAT ÚLT 12 MESES]],0)</f>
        <v>5.8832121176115686E-3</v>
      </c>
      <c r="I599" s="12">
        <f>SUMIFS($H$10:H599,$D$10:D599,Tabla13[[#This Row],[CATEGORÍA]])</f>
        <v>0.57243565444075173</v>
      </c>
      <c r="J599" s="3" t="str">
        <f>IFERROR(VLOOKUP(Tabla13[[#This Row],[% ACUM]],$D$5:$E$7,2,1),"C")</f>
        <v>B</v>
      </c>
    </row>
    <row r="600" spans="2:10" x14ac:dyDescent="0.2">
      <c r="B600" s="2">
        <v>367932</v>
      </c>
      <c r="C600" s="2" t="s">
        <v>765</v>
      </c>
      <c r="D600" s="2" t="s">
        <v>45</v>
      </c>
      <c r="E600" s="3" t="s">
        <v>6</v>
      </c>
      <c r="F600" s="11">
        <v>58409</v>
      </c>
      <c r="G600" s="11">
        <f>SUMIFS(Tabla13[VENTA ÚLT 12 MESES EN S/.],Tabla13[CATEGORÍA],Tabla13[[#This Row],[CATEGORÍA]])</f>
        <v>9947967</v>
      </c>
      <c r="H600" s="12">
        <f>IFERROR(Tabla13[[#This Row],[VENTA ÚLT 12 MESES EN S/.]]/Tabla13[[#This Row],[VENTA CAT ÚLT 12 MESES]],0)</f>
        <v>5.8714509205750279E-3</v>
      </c>
      <c r="I600" s="12">
        <f>SUMIFS($H$10:H600,$D$10:D600,Tabla13[[#This Row],[CATEGORÍA]])</f>
        <v>0.57830710536132679</v>
      </c>
      <c r="J600" s="3" t="str">
        <f>IFERROR(VLOOKUP(Tabla13[[#This Row],[% ACUM]],$D$5:$E$7,2,1),"C")</f>
        <v>B</v>
      </c>
    </row>
    <row r="601" spans="2:10" x14ac:dyDescent="0.2">
      <c r="B601" s="2">
        <v>347634</v>
      </c>
      <c r="C601" s="2" t="s">
        <v>48</v>
      </c>
      <c r="D601" s="2" t="s">
        <v>45</v>
      </c>
      <c r="E601" s="3" t="s">
        <v>6</v>
      </c>
      <c r="F601" s="11">
        <v>57549</v>
      </c>
      <c r="G601" s="11">
        <f>SUMIFS(Tabla13[VENTA ÚLT 12 MESES EN S/.],Tabla13[CATEGORÍA],Tabla13[[#This Row],[CATEGORÍA]])</f>
        <v>9947967</v>
      </c>
      <c r="H601" s="12">
        <f>IFERROR(Tabla13[[#This Row],[VENTA ÚLT 12 MESES EN S/.]]/Tabla13[[#This Row],[VENTA CAT ÚLT 12 MESES]],0)</f>
        <v>5.7850010962038779E-3</v>
      </c>
      <c r="I601" s="12">
        <f>SUMIFS($H$10:H601,$D$10:D601,Tabla13[[#This Row],[CATEGORÍA]])</f>
        <v>0.58409210645753062</v>
      </c>
      <c r="J601" s="3" t="str">
        <f>IFERROR(VLOOKUP(Tabla13[[#This Row],[% ACUM]],$D$5:$E$7,2,1),"C")</f>
        <v>B</v>
      </c>
    </row>
    <row r="602" spans="2:10" x14ac:dyDescent="0.2">
      <c r="B602" s="2">
        <v>348523</v>
      </c>
      <c r="C602" s="2" t="s">
        <v>735</v>
      </c>
      <c r="D602" s="2" t="s">
        <v>45</v>
      </c>
      <c r="E602" s="3" t="s">
        <v>6</v>
      </c>
      <c r="F602" s="11">
        <v>57547</v>
      </c>
      <c r="G602" s="11">
        <f>SUMIFS(Tabla13[VENTA ÚLT 12 MESES EN S/.],Tabla13[CATEGORÍA],Tabla13[[#This Row],[CATEGORÍA]])</f>
        <v>9947967</v>
      </c>
      <c r="H602" s="12">
        <f>IFERROR(Tabla13[[#This Row],[VENTA ÚLT 12 MESES EN S/.]]/Tabla13[[#This Row],[VENTA CAT ÚLT 12 MESES]],0)</f>
        <v>5.7848000501006889E-3</v>
      </c>
      <c r="I602" s="12">
        <f>SUMIFS($H$10:H602,$D$10:D602,Tabla13[[#This Row],[CATEGORÍA]])</f>
        <v>0.58987690650763136</v>
      </c>
      <c r="J602" s="3" t="str">
        <f>IFERROR(VLOOKUP(Tabla13[[#This Row],[% ACUM]],$D$5:$E$7,2,1),"C")</f>
        <v>B</v>
      </c>
    </row>
    <row r="603" spans="2:10" x14ac:dyDescent="0.2">
      <c r="B603" s="2">
        <v>347672</v>
      </c>
      <c r="C603" s="2" t="s">
        <v>522</v>
      </c>
      <c r="D603" s="2" t="s">
        <v>45</v>
      </c>
      <c r="E603" s="3" t="s">
        <v>6</v>
      </c>
      <c r="F603" s="11">
        <v>56513</v>
      </c>
      <c r="G603" s="11">
        <f>SUMIFS(Tabla13[VENTA ÚLT 12 MESES EN S/.],Tabla13[CATEGORÍA],Tabla13[[#This Row],[CATEGORÍA]])</f>
        <v>9947967</v>
      </c>
      <c r="H603" s="12">
        <f>IFERROR(Tabla13[[#This Row],[VENTA ÚLT 12 MESES EN S/.]]/Tabla13[[#This Row],[VENTA CAT ÚLT 12 MESES]],0)</f>
        <v>5.6808592147521196E-3</v>
      </c>
      <c r="I603" s="12">
        <f>SUMIFS($H$10:H603,$D$10:D603,Tabla13[[#This Row],[CATEGORÍA]])</f>
        <v>0.5955577657223835</v>
      </c>
      <c r="J603" s="3" t="str">
        <f>IFERROR(VLOOKUP(Tabla13[[#This Row],[% ACUM]],$D$5:$E$7,2,1),"C")</f>
        <v>B</v>
      </c>
    </row>
    <row r="604" spans="2:10" x14ac:dyDescent="0.2">
      <c r="B604" s="2">
        <v>348638</v>
      </c>
      <c r="C604" s="2" t="s">
        <v>48</v>
      </c>
      <c r="D604" s="2" t="s">
        <v>45</v>
      </c>
      <c r="E604" s="3" t="s">
        <v>6</v>
      </c>
      <c r="F604" s="11">
        <v>56356</v>
      </c>
      <c r="G604" s="11">
        <f>SUMIFS(Tabla13[VENTA ÚLT 12 MESES EN S/.],Tabla13[CATEGORÍA],Tabla13[[#This Row],[CATEGORÍA]])</f>
        <v>9947967</v>
      </c>
      <c r="H604" s="12">
        <f>IFERROR(Tabla13[[#This Row],[VENTA ÚLT 12 MESES EN S/.]]/Tabla13[[#This Row],[VENTA CAT ÚLT 12 MESES]],0)</f>
        <v>5.6650770956518052E-3</v>
      </c>
      <c r="I604" s="12">
        <f>SUMIFS($H$10:H604,$D$10:D604,Tabla13[[#This Row],[CATEGORÍA]])</f>
        <v>0.60122284281803529</v>
      </c>
      <c r="J604" s="3" t="str">
        <f>IFERROR(VLOOKUP(Tabla13[[#This Row],[% ACUM]],$D$5:$E$7,2,1),"C")</f>
        <v>B</v>
      </c>
    </row>
    <row r="605" spans="2:10" x14ac:dyDescent="0.2">
      <c r="B605" s="2">
        <v>348489</v>
      </c>
      <c r="C605" s="2" t="s">
        <v>90</v>
      </c>
      <c r="D605" s="2" t="s">
        <v>45</v>
      </c>
      <c r="E605" s="3" t="s">
        <v>6</v>
      </c>
      <c r="F605" s="11">
        <v>56256</v>
      </c>
      <c r="G605" s="11">
        <f>SUMIFS(Tabla13[VENTA ÚLT 12 MESES EN S/.],Tabla13[CATEGORÍA],Tabla13[[#This Row],[CATEGORÍA]])</f>
        <v>9947967</v>
      </c>
      <c r="H605" s="12">
        <f>IFERROR(Tabla13[[#This Row],[VENTA ÚLT 12 MESES EN S/.]]/Tabla13[[#This Row],[VENTA CAT ÚLT 12 MESES]],0)</f>
        <v>5.6550247904923693E-3</v>
      </c>
      <c r="I605" s="12">
        <f>SUMIFS($H$10:H605,$D$10:D605,Tabla13[[#This Row],[CATEGORÍA]])</f>
        <v>0.60687786760852769</v>
      </c>
      <c r="J605" s="3" t="str">
        <f>IFERROR(VLOOKUP(Tabla13[[#This Row],[% ACUM]],$D$5:$E$7,2,1),"C")</f>
        <v>B</v>
      </c>
    </row>
    <row r="606" spans="2:10" x14ac:dyDescent="0.2">
      <c r="B606" s="2">
        <v>348515</v>
      </c>
      <c r="C606" s="2" t="s">
        <v>138</v>
      </c>
      <c r="D606" s="2" t="s">
        <v>45</v>
      </c>
      <c r="E606" s="3" t="s">
        <v>6</v>
      </c>
      <c r="F606" s="11">
        <v>56188</v>
      </c>
      <c r="G606" s="11">
        <f>SUMIFS(Tabla13[VENTA ÚLT 12 MESES EN S/.],Tabla13[CATEGORÍA],Tabla13[[#This Row],[CATEGORÍA]])</f>
        <v>9947967</v>
      </c>
      <c r="H606" s="12">
        <f>IFERROR(Tabla13[[#This Row],[VENTA ÚLT 12 MESES EN S/.]]/Tabla13[[#This Row],[VENTA CAT ÚLT 12 MESES]],0)</f>
        <v>5.6481892229839521E-3</v>
      </c>
      <c r="I606" s="12">
        <f>SUMIFS($H$10:H606,$D$10:D606,Tabla13[[#This Row],[CATEGORÍA]])</f>
        <v>0.61252605683151162</v>
      </c>
      <c r="J606" s="3" t="str">
        <f>IFERROR(VLOOKUP(Tabla13[[#This Row],[% ACUM]],$D$5:$E$7,2,1),"C")</f>
        <v>B</v>
      </c>
    </row>
    <row r="607" spans="2:10" x14ac:dyDescent="0.2">
      <c r="B607" s="2">
        <v>347583</v>
      </c>
      <c r="C607" s="2" t="s">
        <v>648</v>
      </c>
      <c r="D607" s="2" t="s">
        <v>45</v>
      </c>
      <c r="E607" s="3" t="s">
        <v>6</v>
      </c>
      <c r="F607" s="11">
        <v>55821</v>
      </c>
      <c r="G607" s="11">
        <f>SUMIFS(Tabla13[VENTA ÚLT 12 MESES EN S/.],Tabla13[CATEGORÍA],Tabla13[[#This Row],[CATEGORÍA]])</f>
        <v>9947967</v>
      </c>
      <c r="H607" s="12">
        <f>IFERROR(Tabla13[[#This Row],[VENTA ÚLT 12 MESES EN S/.]]/Tabla13[[#This Row],[VENTA CAT ÚLT 12 MESES]],0)</f>
        <v>5.6112972630488218E-3</v>
      </c>
      <c r="I607" s="12">
        <f>SUMIFS($H$10:H607,$D$10:D607,Tabla13[[#This Row],[CATEGORÍA]])</f>
        <v>0.6181373540945605</v>
      </c>
      <c r="J607" s="3" t="str">
        <f>IFERROR(VLOOKUP(Tabla13[[#This Row],[% ACUM]],$D$5:$E$7,2,1),"C")</f>
        <v>B</v>
      </c>
    </row>
    <row r="608" spans="2:10" x14ac:dyDescent="0.2">
      <c r="B608" s="2">
        <v>347771</v>
      </c>
      <c r="C608" s="2" t="s">
        <v>569</v>
      </c>
      <c r="D608" s="2" t="s">
        <v>45</v>
      </c>
      <c r="E608" s="3" t="s">
        <v>6</v>
      </c>
      <c r="F608" s="11">
        <v>54210</v>
      </c>
      <c r="G608" s="11">
        <f>SUMIFS(Tabla13[VENTA ÚLT 12 MESES EN S/.],Tabla13[CATEGORÍA],Tabla13[[#This Row],[CATEGORÍA]])</f>
        <v>9947967</v>
      </c>
      <c r="H608" s="12">
        <f>IFERROR(Tabla13[[#This Row],[VENTA ÚLT 12 MESES EN S/.]]/Tabla13[[#This Row],[VENTA CAT ÚLT 12 MESES]],0)</f>
        <v>5.4493546269303063E-3</v>
      </c>
      <c r="I608" s="12">
        <f>SUMIFS($H$10:H608,$D$10:D608,Tabla13[[#This Row],[CATEGORÍA]])</f>
        <v>0.6235867087214908</v>
      </c>
      <c r="J608" s="3" t="str">
        <f>IFERROR(VLOOKUP(Tabla13[[#This Row],[% ACUM]],$D$5:$E$7,2,1),"C")</f>
        <v>B</v>
      </c>
    </row>
    <row r="609" spans="2:10" x14ac:dyDescent="0.2">
      <c r="B609" s="2">
        <v>347605</v>
      </c>
      <c r="C609" s="2" t="s">
        <v>168</v>
      </c>
      <c r="D609" s="2" t="s">
        <v>45</v>
      </c>
      <c r="E609" s="3" t="s">
        <v>6</v>
      </c>
      <c r="F609" s="11">
        <v>54154</v>
      </c>
      <c r="G609" s="11">
        <f>SUMIFS(Tabla13[VENTA ÚLT 12 MESES EN S/.],Tabla13[CATEGORÍA],Tabla13[[#This Row],[CATEGORÍA]])</f>
        <v>9947967</v>
      </c>
      <c r="H609" s="12">
        <f>IFERROR(Tabla13[[#This Row],[VENTA ÚLT 12 MESES EN S/.]]/Tabla13[[#This Row],[VENTA CAT ÚLT 12 MESES]],0)</f>
        <v>5.4437253360410222E-3</v>
      </c>
      <c r="I609" s="12">
        <f>SUMIFS($H$10:H609,$D$10:D609,Tabla13[[#This Row],[CATEGORÍA]])</f>
        <v>0.62903043405753178</v>
      </c>
      <c r="J609" s="3" t="str">
        <f>IFERROR(VLOOKUP(Tabla13[[#This Row],[% ACUM]],$D$5:$E$7,2,1),"C")</f>
        <v>B</v>
      </c>
    </row>
    <row r="610" spans="2:10" x14ac:dyDescent="0.2">
      <c r="B610" s="2">
        <v>348585</v>
      </c>
      <c r="C610" s="2" t="s">
        <v>352</v>
      </c>
      <c r="D610" s="2" t="s">
        <v>45</v>
      </c>
      <c r="E610" s="3" t="s">
        <v>6</v>
      </c>
      <c r="F610" s="11">
        <v>54122</v>
      </c>
      <c r="G610" s="11">
        <f>SUMIFS(Tabla13[VENTA ÚLT 12 MESES EN S/.],Tabla13[CATEGORÍA],Tabla13[[#This Row],[CATEGORÍA]])</f>
        <v>9947967</v>
      </c>
      <c r="H610" s="12">
        <f>IFERROR(Tabla13[[#This Row],[VENTA ÚLT 12 MESES EN S/.]]/Tabla13[[#This Row],[VENTA CAT ÚLT 12 MESES]],0)</f>
        <v>5.4405085983900026E-3</v>
      </c>
      <c r="I610" s="12">
        <f>SUMIFS($H$10:H610,$D$10:D610,Tabla13[[#This Row],[CATEGORÍA]])</f>
        <v>0.63447094265592174</v>
      </c>
      <c r="J610" s="3" t="str">
        <f>IFERROR(VLOOKUP(Tabla13[[#This Row],[% ACUM]],$D$5:$E$7,2,1),"C")</f>
        <v>B</v>
      </c>
    </row>
    <row r="611" spans="2:10" x14ac:dyDescent="0.2">
      <c r="B611" s="2">
        <v>364153</v>
      </c>
      <c r="C611" s="2" t="s">
        <v>582</v>
      </c>
      <c r="D611" s="2" t="s">
        <v>45</v>
      </c>
      <c r="E611" s="3" t="s">
        <v>6</v>
      </c>
      <c r="F611" s="11">
        <v>54093</v>
      </c>
      <c r="G611" s="11">
        <f>SUMIFS(Tabla13[VENTA ÚLT 12 MESES EN S/.],Tabla13[CATEGORÍA],Tabla13[[#This Row],[CATEGORÍA]])</f>
        <v>9947967</v>
      </c>
      <c r="H611" s="12">
        <f>IFERROR(Tabla13[[#This Row],[VENTA ÚLT 12 MESES EN S/.]]/Tabla13[[#This Row],[VENTA CAT ÚLT 12 MESES]],0)</f>
        <v>5.4375934298937665E-3</v>
      </c>
      <c r="I611" s="12">
        <f>SUMIFS($H$10:H611,$D$10:D611,Tabla13[[#This Row],[CATEGORÍA]])</f>
        <v>0.63990853608581555</v>
      </c>
      <c r="J611" s="3" t="str">
        <f>IFERROR(VLOOKUP(Tabla13[[#This Row],[% ACUM]],$D$5:$E$7,2,1),"C")</f>
        <v>B</v>
      </c>
    </row>
    <row r="612" spans="2:10" x14ac:dyDescent="0.2">
      <c r="B612" s="2">
        <v>348684</v>
      </c>
      <c r="C612" s="2" t="s">
        <v>571</v>
      </c>
      <c r="D612" s="2" t="s">
        <v>45</v>
      </c>
      <c r="E612" s="3" t="s">
        <v>6</v>
      </c>
      <c r="F612" s="11">
        <v>54075</v>
      </c>
      <c r="G612" s="11">
        <f>SUMIFS(Tabla13[VENTA ÚLT 12 MESES EN S/.],Tabla13[CATEGORÍA],Tabla13[[#This Row],[CATEGORÍA]])</f>
        <v>9947967</v>
      </c>
      <c r="H612" s="12">
        <f>IFERROR(Tabla13[[#This Row],[VENTA ÚLT 12 MESES EN S/.]]/Tabla13[[#This Row],[VENTA CAT ÚLT 12 MESES]],0)</f>
        <v>5.4357840149650673E-3</v>
      </c>
      <c r="I612" s="12">
        <f>SUMIFS($H$10:H612,$D$10:D612,Tabla13[[#This Row],[CATEGORÍA]])</f>
        <v>0.64534432010078058</v>
      </c>
      <c r="J612" s="3" t="str">
        <f>IFERROR(VLOOKUP(Tabla13[[#This Row],[% ACUM]],$D$5:$E$7,2,1),"C")</f>
        <v>B</v>
      </c>
    </row>
    <row r="613" spans="2:10" x14ac:dyDescent="0.2">
      <c r="B613" s="2">
        <v>364373</v>
      </c>
      <c r="C613" s="2" t="s">
        <v>491</v>
      </c>
      <c r="D613" s="2" t="s">
        <v>45</v>
      </c>
      <c r="E613" s="3" t="s">
        <v>6</v>
      </c>
      <c r="F613" s="11">
        <v>53906</v>
      </c>
      <c r="G613" s="11">
        <f>SUMIFS(Tabla13[VENTA ÚLT 12 MESES EN S/.],Tabla13[CATEGORÍA],Tabla13[[#This Row],[CATEGORÍA]])</f>
        <v>9947967</v>
      </c>
      <c r="H613" s="12">
        <f>IFERROR(Tabla13[[#This Row],[VENTA ÚLT 12 MESES EN S/.]]/Tabla13[[#This Row],[VENTA CAT ÚLT 12 MESES]],0)</f>
        <v>5.4187956192456206E-3</v>
      </c>
      <c r="I613" s="12">
        <f>SUMIFS($H$10:H613,$D$10:D613,Tabla13[[#This Row],[CATEGORÍA]])</f>
        <v>0.65076311572002621</v>
      </c>
      <c r="J613" s="3" t="str">
        <f>IFERROR(VLOOKUP(Tabla13[[#This Row],[% ACUM]],$D$5:$E$7,2,1),"C")</f>
        <v>B</v>
      </c>
    </row>
    <row r="614" spans="2:10" x14ac:dyDescent="0.2">
      <c r="B614" s="2">
        <v>364405</v>
      </c>
      <c r="C614" s="2" t="s">
        <v>727</v>
      </c>
      <c r="D614" s="2" t="s">
        <v>45</v>
      </c>
      <c r="E614" s="3" t="s">
        <v>6</v>
      </c>
      <c r="F614" s="11">
        <v>53469</v>
      </c>
      <c r="G614" s="11">
        <f>SUMIFS(Tabla13[VENTA ÚLT 12 MESES EN S/.],Tabla13[CATEGORÍA],Tabla13[[#This Row],[CATEGORÍA]])</f>
        <v>9947967</v>
      </c>
      <c r="H614" s="12">
        <f>IFERROR(Tabla13[[#This Row],[VENTA ÚLT 12 MESES EN S/.]]/Tabla13[[#This Row],[VENTA CAT ÚLT 12 MESES]],0)</f>
        <v>5.374867045698885E-3</v>
      </c>
      <c r="I614" s="12">
        <f>SUMIFS($H$10:H614,$D$10:D614,Tabla13[[#This Row],[CATEGORÍA]])</f>
        <v>0.6561379827657251</v>
      </c>
      <c r="J614" s="3" t="str">
        <f>IFERROR(VLOOKUP(Tabla13[[#This Row],[% ACUM]],$D$5:$E$7,2,1),"C")</f>
        <v>B</v>
      </c>
    </row>
    <row r="615" spans="2:10" x14ac:dyDescent="0.2">
      <c r="B615" s="2">
        <v>366741</v>
      </c>
      <c r="C615" s="2" t="s">
        <v>696</v>
      </c>
      <c r="D615" s="2" t="s">
        <v>45</v>
      </c>
      <c r="E615" s="3" t="s">
        <v>6</v>
      </c>
      <c r="F615" s="11">
        <v>53225</v>
      </c>
      <c r="G615" s="11">
        <f>SUMIFS(Tabla13[VENTA ÚLT 12 MESES EN S/.],Tabla13[CATEGORÍA],Tabla13[[#This Row],[CATEGORÍA]])</f>
        <v>9947967</v>
      </c>
      <c r="H615" s="12">
        <f>IFERROR(Tabla13[[#This Row],[VENTA ÚLT 12 MESES EN S/.]]/Tabla13[[#This Row],[VENTA CAT ÚLT 12 MESES]],0)</f>
        <v>5.3503394211098614E-3</v>
      </c>
      <c r="I615" s="12">
        <f>SUMIFS($H$10:H615,$D$10:D615,Tabla13[[#This Row],[CATEGORÍA]])</f>
        <v>0.66148832218683495</v>
      </c>
      <c r="J615" s="3" t="str">
        <f>IFERROR(VLOOKUP(Tabla13[[#This Row],[% ACUM]],$D$5:$E$7,2,1),"C")</f>
        <v>B</v>
      </c>
    </row>
    <row r="616" spans="2:10" x14ac:dyDescent="0.2">
      <c r="B616" s="2">
        <v>348570</v>
      </c>
      <c r="C616" s="2" t="s">
        <v>175</v>
      </c>
      <c r="D616" s="2" t="s">
        <v>45</v>
      </c>
      <c r="E616" s="3" t="s">
        <v>6</v>
      </c>
      <c r="F616" s="11">
        <v>52895</v>
      </c>
      <c r="G616" s="11">
        <f>SUMIFS(Tabla13[VENTA ÚLT 12 MESES EN S/.],Tabla13[CATEGORÍA],Tabla13[[#This Row],[CATEGORÍA]])</f>
        <v>9947967</v>
      </c>
      <c r="H616" s="12">
        <f>IFERROR(Tabla13[[#This Row],[VENTA ÚLT 12 MESES EN S/.]]/Tabla13[[#This Row],[VENTA CAT ÚLT 12 MESES]],0)</f>
        <v>5.3171668140837222E-3</v>
      </c>
      <c r="I616" s="12">
        <f>SUMIFS($H$10:H616,$D$10:D616,Tabla13[[#This Row],[CATEGORÍA]])</f>
        <v>0.66680548900091863</v>
      </c>
      <c r="J616" s="3" t="str">
        <f>IFERROR(VLOOKUP(Tabla13[[#This Row],[% ACUM]],$D$5:$E$7,2,1),"C")</f>
        <v>B</v>
      </c>
    </row>
    <row r="617" spans="2:10" x14ac:dyDescent="0.2">
      <c r="B617" s="2">
        <v>347731</v>
      </c>
      <c r="C617" s="2" t="s">
        <v>495</v>
      </c>
      <c r="D617" s="2" t="s">
        <v>45</v>
      </c>
      <c r="E617" s="3" t="s">
        <v>6</v>
      </c>
      <c r="F617" s="11">
        <v>52851</v>
      </c>
      <c r="G617" s="11">
        <f>SUMIFS(Tabla13[VENTA ÚLT 12 MESES EN S/.],Tabla13[CATEGORÍA],Tabla13[[#This Row],[CATEGORÍA]])</f>
        <v>9947967</v>
      </c>
      <c r="H617" s="12">
        <f>IFERROR(Tabla13[[#This Row],[VENTA ÚLT 12 MESES EN S/.]]/Tabla13[[#This Row],[VENTA CAT ÚLT 12 MESES]],0)</f>
        <v>5.3127437998135695E-3</v>
      </c>
      <c r="I617" s="12">
        <f>SUMIFS($H$10:H617,$D$10:D617,Tabla13[[#This Row],[CATEGORÍA]])</f>
        <v>0.67211823280073224</v>
      </c>
      <c r="J617" s="3" t="str">
        <f>IFERROR(VLOOKUP(Tabla13[[#This Row],[% ACUM]],$D$5:$E$7,2,1),"C")</f>
        <v>B</v>
      </c>
    </row>
    <row r="618" spans="2:10" x14ac:dyDescent="0.2">
      <c r="B618" s="2">
        <v>369418</v>
      </c>
      <c r="C618" s="2" t="s">
        <v>794</v>
      </c>
      <c r="D618" s="2" t="s">
        <v>45</v>
      </c>
      <c r="E618" s="3" t="s">
        <v>6</v>
      </c>
      <c r="F618" s="11">
        <v>52600</v>
      </c>
      <c r="G618" s="11">
        <f>SUMIFS(Tabla13[VENTA ÚLT 12 MESES EN S/.],Tabla13[CATEGORÍA],Tabla13[[#This Row],[CATEGORÍA]])</f>
        <v>9947967</v>
      </c>
      <c r="H618" s="12">
        <f>IFERROR(Tabla13[[#This Row],[VENTA ÚLT 12 MESES EN S/.]]/Tabla13[[#This Row],[VENTA CAT ÚLT 12 MESES]],0)</f>
        <v>5.2875125138633853E-3</v>
      </c>
      <c r="I618" s="12">
        <f>SUMIFS($H$10:H618,$D$10:D618,Tabla13[[#This Row],[CATEGORÍA]])</f>
        <v>0.67740574531459563</v>
      </c>
      <c r="J618" s="3" t="str">
        <f>IFERROR(VLOOKUP(Tabla13[[#This Row],[% ACUM]],$D$5:$E$7,2,1),"C")</f>
        <v>B</v>
      </c>
    </row>
    <row r="619" spans="2:10" x14ac:dyDescent="0.2">
      <c r="B619" s="2">
        <v>348519</v>
      </c>
      <c r="C619" s="2" t="s">
        <v>302</v>
      </c>
      <c r="D619" s="2" t="s">
        <v>45</v>
      </c>
      <c r="E619" s="3" t="s">
        <v>6</v>
      </c>
      <c r="F619" s="11">
        <v>52396</v>
      </c>
      <c r="G619" s="11">
        <f>SUMIFS(Tabla13[VENTA ÚLT 12 MESES EN S/.],Tabla13[CATEGORÍA],Tabla13[[#This Row],[CATEGORÍA]])</f>
        <v>9947967</v>
      </c>
      <c r="H619" s="12">
        <f>IFERROR(Tabla13[[#This Row],[VENTA ÚLT 12 MESES EN S/.]]/Tabla13[[#This Row],[VENTA CAT ÚLT 12 MESES]],0)</f>
        <v>5.2670058113381355E-3</v>
      </c>
      <c r="I619" s="12">
        <f>SUMIFS($H$10:H619,$D$10:D619,Tabla13[[#This Row],[CATEGORÍA]])</f>
        <v>0.68267275112593373</v>
      </c>
      <c r="J619" s="3" t="str">
        <f>IFERROR(VLOOKUP(Tabla13[[#This Row],[% ACUM]],$D$5:$E$7,2,1),"C")</f>
        <v>B</v>
      </c>
    </row>
    <row r="620" spans="2:10" x14ac:dyDescent="0.2">
      <c r="B620" s="2">
        <v>348507</v>
      </c>
      <c r="C620" s="2" t="s">
        <v>453</v>
      </c>
      <c r="D620" s="2" t="s">
        <v>45</v>
      </c>
      <c r="E620" s="3" t="s">
        <v>6</v>
      </c>
      <c r="F620" s="11">
        <v>50841</v>
      </c>
      <c r="G620" s="11">
        <f>SUMIFS(Tabla13[VENTA ÚLT 12 MESES EN S/.],Tabla13[CATEGORÍA],Tabla13[[#This Row],[CATEGORÍA]])</f>
        <v>9947967</v>
      </c>
      <c r="H620" s="12">
        <f>IFERROR(Tabla13[[#This Row],[VENTA ÚLT 12 MESES EN S/.]]/Tabla13[[#This Row],[VENTA CAT ÚLT 12 MESES]],0)</f>
        <v>5.1106924661089041E-3</v>
      </c>
      <c r="I620" s="12">
        <f>SUMIFS($H$10:H620,$D$10:D620,Tabla13[[#This Row],[CATEGORÍA]])</f>
        <v>0.68778344359204269</v>
      </c>
      <c r="J620" s="3" t="str">
        <f>IFERROR(VLOOKUP(Tabla13[[#This Row],[% ACUM]],$D$5:$E$7,2,1),"C")</f>
        <v>B</v>
      </c>
    </row>
    <row r="621" spans="2:10" x14ac:dyDescent="0.2">
      <c r="B621" s="2">
        <v>348633</v>
      </c>
      <c r="C621" s="2" t="s">
        <v>134</v>
      </c>
      <c r="D621" s="2" t="s">
        <v>45</v>
      </c>
      <c r="E621" s="3" t="s">
        <v>6</v>
      </c>
      <c r="F621" s="11">
        <v>50438</v>
      </c>
      <c r="G621" s="11">
        <f>SUMIFS(Tabla13[VENTA ÚLT 12 MESES EN S/.],Tabla13[CATEGORÍA],Tabla13[[#This Row],[CATEGORÍA]])</f>
        <v>9947967</v>
      </c>
      <c r="H621" s="12">
        <f>IFERROR(Tabla13[[#This Row],[VENTA ÚLT 12 MESES EN S/.]]/Tabla13[[#This Row],[VENTA CAT ÚLT 12 MESES]],0)</f>
        <v>5.070181676316377E-3</v>
      </c>
      <c r="I621" s="12">
        <f>SUMIFS($H$10:H621,$D$10:D621,Tabla13[[#This Row],[CATEGORÍA]])</f>
        <v>0.69285362526835903</v>
      </c>
      <c r="J621" s="3" t="str">
        <f>IFERROR(VLOOKUP(Tabla13[[#This Row],[% ACUM]],$D$5:$E$7,2,1),"C")</f>
        <v>B</v>
      </c>
    </row>
    <row r="622" spans="2:10" x14ac:dyDescent="0.2">
      <c r="B622" s="2">
        <v>347763</v>
      </c>
      <c r="C622" s="2" t="s">
        <v>98</v>
      </c>
      <c r="D622" s="2" t="s">
        <v>45</v>
      </c>
      <c r="E622" s="3" t="s">
        <v>6</v>
      </c>
      <c r="F622" s="11">
        <v>49040</v>
      </c>
      <c r="G622" s="11">
        <f>SUMIFS(Tabla13[VENTA ÚLT 12 MESES EN S/.],Tabla13[CATEGORÍA],Tabla13[[#This Row],[CATEGORÍA]])</f>
        <v>9947967</v>
      </c>
      <c r="H622" s="12">
        <f>IFERROR(Tabla13[[#This Row],[VENTA ÚLT 12 MESES EN S/.]]/Tabla13[[#This Row],[VENTA CAT ÚLT 12 MESES]],0)</f>
        <v>4.9296504501874601E-3</v>
      </c>
      <c r="I622" s="12">
        <f>SUMIFS($H$10:H622,$D$10:D622,Tabla13[[#This Row],[CATEGORÍA]])</f>
        <v>0.69778327571854648</v>
      </c>
      <c r="J622" s="3" t="str">
        <f>IFERROR(VLOOKUP(Tabla13[[#This Row],[% ACUM]],$D$5:$E$7,2,1),"C")</f>
        <v>B</v>
      </c>
    </row>
    <row r="623" spans="2:10" x14ac:dyDescent="0.2">
      <c r="B623" s="2">
        <v>348495</v>
      </c>
      <c r="C623" s="2" t="s">
        <v>593</v>
      </c>
      <c r="D623" s="2" t="s">
        <v>45</v>
      </c>
      <c r="E623" s="3" t="s">
        <v>6</v>
      </c>
      <c r="F623" s="11">
        <v>48646</v>
      </c>
      <c r="G623" s="11">
        <f>SUMIFS(Tabla13[VENTA ÚLT 12 MESES EN S/.],Tabla13[CATEGORÍA],Tabla13[[#This Row],[CATEGORÍA]])</f>
        <v>9947967</v>
      </c>
      <c r="H623" s="12">
        <f>IFERROR(Tabla13[[#This Row],[VENTA ÚLT 12 MESES EN S/.]]/Tabla13[[#This Row],[VENTA CAT ÚLT 12 MESES]],0)</f>
        <v>4.8900443678592826E-3</v>
      </c>
      <c r="I623" s="12">
        <f>SUMIFS($H$10:H623,$D$10:D623,Tabla13[[#This Row],[CATEGORÍA]])</f>
        <v>0.70267332008640582</v>
      </c>
      <c r="J623" s="3" t="str">
        <f>IFERROR(VLOOKUP(Tabla13[[#This Row],[% ACUM]],$D$5:$E$7,2,1),"C")</f>
        <v>B</v>
      </c>
    </row>
    <row r="624" spans="2:10" x14ac:dyDescent="0.2">
      <c r="B624" s="2">
        <v>347755</v>
      </c>
      <c r="C624" s="2" t="s">
        <v>651</v>
      </c>
      <c r="D624" s="2" t="s">
        <v>45</v>
      </c>
      <c r="E624" s="3" t="s">
        <v>6</v>
      </c>
      <c r="F624" s="11">
        <v>48613</v>
      </c>
      <c r="G624" s="11">
        <f>SUMIFS(Tabla13[VENTA ÚLT 12 MESES EN S/.],Tabla13[CATEGORÍA],Tabla13[[#This Row],[CATEGORÍA]])</f>
        <v>9947967</v>
      </c>
      <c r="H624" s="12">
        <f>IFERROR(Tabla13[[#This Row],[VENTA ÚLT 12 MESES EN S/.]]/Tabla13[[#This Row],[VENTA CAT ÚLT 12 MESES]],0)</f>
        <v>4.8867271071566685E-3</v>
      </c>
      <c r="I624" s="12">
        <f>SUMIFS($H$10:H624,$D$10:D624,Tabla13[[#This Row],[CATEGORÍA]])</f>
        <v>0.70756004719356247</v>
      </c>
      <c r="J624" s="3" t="str">
        <f>IFERROR(VLOOKUP(Tabla13[[#This Row],[% ACUM]],$D$5:$E$7,2,1),"C")</f>
        <v>B</v>
      </c>
    </row>
    <row r="625" spans="2:10" x14ac:dyDescent="0.2">
      <c r="B625" s="2">
        <v>366754</v>
      </c>
      <c r="C625" s="2" t="s">
        <v>769</v>
      </c>
      <c r="D625" s="2" t="s">
        <v>45</v>
      </c>
      <c r="E625" s="3" t="s">
        <v>6</v>
      </c>
      <c r="F625" s="11">
        <v>47711</v>
      </c>
      <c r="G625" s="11">
        <f>SUMIFS(Tabla13[VENTA ÚLT 12 MESES EN S/.],Tabla13[CATEGORÍA],Tabla13[[#This Row],[CATEGORÍA]])</f>
        <v>9947967</v>
      </c>
      <c r="H625" s="12">
        <f>IFERROR(Tabla13[[#This Row],[VENTA ÚLT 12 MESES EN S/.]]/Tabla13[[#This Row],[VENTA CAT ÚLT 12 MESES]],0)</f>
        <v>4.7960553146185548E-3</v>
      </c>
      <c r="I625" s="12">
        <f>SUMIFS($H$10:H625,$D$10:D625,Tabla13[[#This Row],[CATEGORÍA]])</f>
        <v>0.71235610250818104</v>
      </c>
      <c r="J625" s="3" t="str">
        <f>IFERROR(VLOOKUP(Tabla13[[#This Row],[% ACUM]],$D$5:$E$7,2,1),"C")</f>
        <v>B</v>
      </c>
    </row>
    <row r="626" spans="2:10" x14ac:dyDescent="0.2">
      <c r="B626" s="2">
        <v>348496</v>
      </c>
      <c r="C626" s="2" t="s">
        <v>325</v>
      </c>
      <c r="D626" s="2" t="s">
        <v>45</v>
      </c>
      <c r="E626" s="3" t="s">
        <v>6</v>
      </c>
      <c r="F626" s="11">
        <v>47456</v>
      </c>
      <c r="G626" s="11">
        <f>SUMIFS(Tabla13[VENTA ÚLT 12 MESES EN S/.],Tabla13[CATEGORÍA],Tabla13[[#This Row],[CATEGORÍA]])</f>
        <v>9947967</v>
      </c>
      <c r="H626" s="12">
        <f>IFERROR(Tabla13[[#This Row],[VENTA ÚLT 12 MESES EN S/.]]/Tabla13[[#This Row],[VENTA CAT ÚLT 12 MESES]],0)</f>
        <v>4.7704219364619925E-3</v>
      </c>
      <c r="I626" s="12">
        <f>SUMIFS($H$10:H626,$D$10:D626,Tabla13[[#This Row],[CATEGORÍA]])</f>
        <v>0.71712652444464309</v>
      </c>
      <c r="J626" s="3" t="str">
        <f>IFERROR(VLOOKUP(Tabla13[[#This Row],[% ACUM]],$D$5:$E$7,2,1),"C")</f>
        <v>B</v>
      </c>
    </row>
    <row r="627" spans="2:10" x14ac:dyDescent="0.2">
      <c r="B627" s="2">
        <v>348524</v>
      </c>
      <c r="C627" s="2" t="s">
        <v>47</v>
      </c>
      <c r="D627" s="2" t="s">
        <v>45</v>
      </c>
      <c r="E627" s="3" t="s">
        <v>6</v>
      </c>
      <c r="F627" s="11">
        <v>47413</v>
      </c>
      <c r="G627" s="11">
        <f>SUMIFS(Tabla13[VENTA ÚLT 12 MESES EN S/.],Tabla13[CATEGORÍA],Tabla13[[#This Row],[CATEGORÍA]])</f>
        <v>9947967</v>
      </c>
      <c r="H627" s="12">
        <f>IFERROR(Tabla13[[#This Row],[VENTA ÚLT 12 MESES EN S/.]]/Tabla13[[#This Row],[VENTA CAT ÚLT 12 MESES]],0)</f>
        <v>4.7660994452434352E-3</v>
      </c>
      <c r="I627" s="12">
        <f>SUMIFS($H$10:H627,$D$10:D627,Tabla13[[#This Row],[CATEGORÍA]])</f>
        <v>0.72189262388988651</v>
      </c>
      <c r="J627" s="3" t="str">
        <f>IFERROR(VLOOKUP(Tabla13[[#This Row],[% ACUM]],$D$5:$E$7,2,1),"C")</f>
        <v>B</v>
      </c>
    </row>
    <row r="628" spans="2:10" x14ac:dyDescent="0.2">
      <c r="B628" s="2">
        <v>347598</v>
      </c>
      <c r="C628" s="2" t="s">
        <v>169</v>
      </c>
      <c r="D628" s="2" t="s">
        <v>45</v>
      </c>
      <c r="E628" s="3" t="s">
        <v>6</v>
      </c>
      <c r="F628" s="11">
        <v>46954</v>
      </c>
      <c r="G628" s="11">
        <f>SUMIFS(Tabla13[VENTA ÚLT 12 MESES EN S/.],Tabla13[CATEGORÍA],Tabla13[[#This Row],[CATEGORÍA]])</f>
        <v>9947967</v>
      </c>
      <c r="H628" s="12">
        <f>IFERROR(Tabla13[[#This Row],[VENTA ÚLT 12 MESES EN S/.]]/Tabla13[[#This Row],[VENTA CAT ÚLT 12 MESES]],0)</f>
        <v>4.7199593645616232E-3</v>
      </c>
      <c r="I628" s="12">
        <f>SUMIFS($H$10:H628,$D$10:D628,Tabla13[[#This Row],[CATEGORÍA]])</f>
        <v>0.72661258325444811</v>
      </c>
      <c r="J628" s="3" t="str">
        <f>IFERROR(VLOOKUP(Tabla13[[#This Row],[% ACUM]],$D$5:$E$7,2,1),"C")</f>
        <v>B</v>
      </c>
    </row>
    <row r="629" spans="2:10" x14ac:dyDescent="0.2">
      <c r="B629" s="2">
        <v>347615</v>
      </c>
      <c r="C629" s="2" t="s">
        <v>721</v>
      </c>
      <c r="D629" s="2" t="s">
        <v>45</v>
      </c>
      <c r="E629" s="3" t="s">
        <v>6</v>
      </c>
      <c r="F629" s="11">
        <v>46749</v>
      </c>
      <c r="G629" s="11">
        <f>SUMIFS(Tabla13[VENTA ÚLT 12 MESES EN S/.],Tabla13[CATEGORÍA],Tabla13[[#This Row],[CATEGORÍA]])</f>
        <v>9947967</v>
      </c>
      <c r="H629" s="12">
        <f>IFERROR(Tabla13[[#This Row],[VENTA ÚLT 12 MESES EN S/.]]/Tabla13[[#This Row],[VENTA CAT ÚLT 12 MESES]],0)</f>
        <v>4.6993521389847798E-3</v>
      </c>
      <c r="I629" s="12">
        <f>SUMIFS($H$10:H629,$D$10:D629,Tabla13[[#This Row],[CATEGORÍA]])</f>
        <v>0.73131193539343287</v>
      </c>
      <c r="J629" s="3" t="str">
        <f>IFERROR(VLOOKUP(Tabla13[[#This Row],[% ACUM]],$D$5:$E$7,2,1),"C")</f>
        <v>B</v>
      </c>
    </row>
    <row r="630" spans="2:10" x14ac:dyDescent="0.2">
      <c r="B630" s="2">
        <v>347619</v>
      </c>
      <c r="C630" s="2" t="s">
        <v>585</v>
      </c>
      <c r="D630" s="2" t="s">
        <v>45</v>
      </c>
      <c r="E630" s="3" t="s">
        <v>6</v>
      </c>
      <c r="F630" s="11">
        <v>46132</v>
      </c>
      <c r="G630" s="11">
        <f>SUMIFS(Tabla13[VENTA ÚLT 12 MESES EN S/.],Tabla13[CATEGORÍA],Tabla13[[#This Row],[CATEGORÍA]])</f>
        <v>9947967</v>
      </c>
      <c r="H630" s="12">
        <f>IFERROR(Tabla13[[#This Row],[VENTA ÚLT 12 MESES EN S/.]]/Tabla13[[#This Row],[VENTA CAT ÚLT 12 MESES]],0)</f>
        <v>4.6373294161510589E-3</v>
      </c>
      <c r="I630" s="12">
        <f>SUMIFS($H$10:H630,$D$10:D630,Tabla13[[#This Row],[CATEGORÍA]])</f>
        <v>0.73594926480958389</v>
      </c>
      <c r="J630" s="3" t="str">
        <f>IFERROR(VLOOKUP(Tabla13[[#This Row],[% ACUM]],$D$5:$E$7,2,1),"C")</f>
        <v>B</v>
      </c>
    </row>
    <row r="631" spans="2:10" x14ac:dyDescent="0.2">
      <c r="B631" s="2">
        <v>348632</v>
      </c>
      <c r="C631" s="2" t="s">
        <v>136</v>
      </c>
      <c r="D631" s="2" t="s">
        <v>45</v>
      </c>
      <c r="E631" s="3" t="s">
        <v>6</v>
      </c>
      <c r="F631" s="11">
        <v>46011</v>
      </c>
      <c r="G631" s="11">
        <f>SUMIFS(Tabla13[VENTA ÚLT 12 MESES EN S/.],Tabla13[CATEGORÍA],Tabla13[[#This Row],[CATEGORÍA]])</f>
        <v>9947967</v>
      </c>
      <c r="H631" s="12">
        <f>IFERROR(Tabla13[[#This Row],[VENTA ÚLT 12 MESES EN S/.]]/Tabla13[[#This Row],[VENTA CAT ÚLT 12 MESES]],0)</f>
        <v>4.6251661269081411E-3</v>
      </c>
      <c r="I631" s="12">
        <f>SUMIFS($H$10:H631,$D$10:D631,Tabla13[[#This Row],[CATEGORÍA]])</f>
        <v>0.740574430936492</v>
      </c>
      <c r="J631" s="3" t="str">
        <f>IFERROR(VLOOKUP(Tabla13[[#This Row],[% ACUM]],$D$5:$E$7,2,1),"C")</f>
        <v>B</v>
      </c>
    </row>
    <row r="632" spans="2:10" x14ac:dyDescent="0.2">
      <c r="B632" s="2">
        <v>347635</v>
      </c>
      <c r="C632" s="2" t="s">
        <v>48</v>
      </c>
      <c r="D632" s="2" t="s">
        <v>45</v>
      </c>
      <c r="E632" s="3" t="s">
        <v>6</v>
      </c>
      <c r="F632" s="11">
        <v>45385</v>
      </c>
      <c r="G632" s="11">
        <f>SUMIFS(Tabla13[VENTA ÚLT 12 MESES EN S/.],Tabla13[CATEGORÍA],Tabla13[[#This Row],[CATEGORÍA]])</f>
        <v>9947967</v>
      </c>
      <c r="H632" s="12">
        <f>IFERROR(Tabla13[[#This Row],[VENTA ÚLT 12 MESES EN S/.]]/Tabla13[[#This Row],[VENTA CAT ÚLT 12 MESES]],0)</f>
        <v>4.5622386966100714E-3</v>
      </c>
      <c r="I632" s="12">
        <f>SUMIFS($H$10:H632,$D$10:D632,Tabla13[[#This Row],[CATEGORÍA]])</f>
        <v>0.7451366696331021</v>
      </c>
      <c r="J632" s="3" t="str">
        <f>IFERROR(VLOOKUP(Tabla13[[#This Row],[% ACUM]],$D$5:$E$7,2,1),"C")</f>
        <v>B</v>
      </c>
    </row>
    <row r="633" spans="2:10" x14ac:dyDescent="0.2">
      <c r="B633" s="2">
        <v>348636</v>
      </c>
      <c r="C633" s="2" t="s">
        <v>170</v>
      </c>
      <c r="D633" s="2" t="s">
        <v>45</v>
      </c>
      <c r="E633" s="3" t="s">
        <v>6</v>
      </c>
      <c r="F633" s="11">
        <v>45341</v>
      </c>
      <c r="G633" s="11">
        <f>SUMIFS(Tabla13[VENTA ÚLT 12 MESES EN S/.],Tabla13[CATEGORÍA],Tabla13[[#This Row],[CATEGORÍA]])</f>
        <v>9947967</v>
      </c>
      <c r="H633" s="12">
        <f>IFERROR(Tabla13[[#This Row],[VENTA ÚLT 12 MESES EN S/.]]/Tabla13[[#This Row],[VENTA CAT ÚLT 12 MESES]],0)</f>
        <v>4.5578156823399196E-3</v>
      </c>
      <c r="I633" s="12">
        <f>SUMIFS($H$10:H633,$D$10:D633,Tabla13[[#This Row],[CATEGORÍA]])</f>
        <v>0.74969448531544203</v>
      </c>
      <c r="J633" s="3" t="str">
        <f>IFERROR(VLOOKUP(Tabla13[[#This Row],[% ACUM]],$D$5:$E$7,2,1),"C")</f>
        <v>B</v>
      </c>
    </row>
    <row r="634" spans="2:10" x14ac:dyDescent="0.2">
      <c r="B634" s="2">
        <v>348537</v>
      </c>
      <c r="C634" s="2" t="s">
        <v>184</v>
      </c>
      <c r="D634" s="2" t="s">
        <v>45</v>
      </c>
      <c r="E634" s="3" t="s">
        <v>6</v>
      </c>
      <c r="F634" s="11">
        <v>45204</v>
      </c>
      <c r="G634" s="11">
        <f>SUMIFS(Tabla13[VENTA ÚLT 12 MESES EN S/.],Tabla13[CATEGORÍA],Tabla13[[#This Row],[CATEGORÍA]])</f>
        <v>9947967</v>
      </c>
      <c r="H634" s="12">
        <f>IFERROR(Tabla13[[#This Row],[VENTA ÚLT 12 MESES EN S/.]]/Tabla13[[#This Row],[VENTA CAT ÚLT 12 MESES]],0)</f>
        <v>4.5440440242714916E-3</v>
      </c>
      <c r="I634" s="12">
        <f>SUMIFS($H$10:H634,$D$10:D634,Tabla13[[#This Row],[CATEGORÍA]])</f>
        <v>0.75423852933971347</v>
      </c>
      <c r="J634" s="3" t="str">
        <f>IFERROR(VLOOKUP(Tabla13[[#This Row],[% ACUM]],$D$5:$E$7,2,1),"C")</f>
        <v>B</v>
      </c>
    </row>
    <row r="635" spans="2:10" x14ac:dyDescent="0.2">
      <c r="B635" s="2">
        <v>348642</v>
      </c>
      <c r="C635" s="2" t="s">
        <v>345</v>
      </c>
      <c r="D635" s="2" t="s">
        <v>45</v>
      </c>
      <c r="E635" s="3" t="s">
        <v>6</v>
      </c>
      <c r="F635" s="11">
        <v>45145</v>
      </c>
      <c r="G635" s="11">
        <f>SUMIFS(Tabla13[VENTA ÚLT 12 MESES EN S/.],Tabla13[CATEGORÍA],Tabla13[[#This Row],[CATEGORÍA]])</f>
        <v>9947967</v>
      </c>
      <c r="H635" s="12">
        <f>IFERROR(Tabla13[[#This Row],[VENTA ÚLT 12 MESES EN S/.]]/Tabla13[[#This Row],[VENTA CAT ÚLT 12 MESES]],0)</f>
        <v>4.5381131642274249E-3</v>
      </c>
      <c r="I635" s="12">
        <f>SUMIFS($H$10:H635,$D$10:D635,Tabla13[[#This Row],[CATEGORÍA]])</f>
        <v>0.75877664250394095</v>
      </c>
      <c r="J635" s="3" t="str">
        <f>IFERROR(VLOOKUP(Tabla13[[#This Row],[% ACUM]],$D$5:$E$7,2,1),"C")</f>
        <v>B</v>
      </c>
    </row>
    <row r="636" spans="2:10" x14ac:dyDescent="0.2">
      <c r="B636" s="2">
        <v>348513</v>
      </c>
      <c r="C636" s="2" t="s">
        <v>335</v>
      </c>
      <c r="D636" s="2" t="s">
        <v>45</v>
      </c>
      <c r="E636" s="3" t="s">
        <v>6</v>
      </c>
      <c r="F636" s="11">
        <v>44782</v>
      </c>
      <c r="G636" s="11">
        <f>SUMIFS(Tabla13[VENTA ÚLT 12 MESES EN S/.],Tabla13[CATEGORÍA],Tabla13[[#This Row],[CATEGORÍA]])</f>
        <v>9947967</v>
      </c>
      <c r="H636" s="12">
        <f>IFERROR(Tabla13[[#This Row],[VENTA ÚLT 12 MESES EN S/.]]/Tabla13[[#This Row],[VENTA CAT ÚLT 12 MESES]],0)</f>
        <v>4.5016232964986717E-3</v>
      </c>
      <c r="I636" s="12">
        <f>SUMIFS($H$10:H636,$D$10:D636,Tabla13[[#This Row],[CATEGORÍA]])</f>
        <v>0.76327826580043967</v>
      </c>
      <c r="J636" s="3" t="str">
        <f>IFERROR(VLOOKUP(Tabla13[[#This Row],[% ACUM]],$D$5:$E$7,2,1),"C")</f>
        <v>B</v>
      </c>
    </row>
    <row r="637" spans="2:10" x14ac:dyDescent="0.2">
      <c r="B637" s="2">
        <v>348518</v>
      </c>
      <c r="C637" s="2" t="s">
        <v>738</v>
      </c>
      <c r="D637" s="2" t="s">
        <v>45</v>
      </c>
      <c r="E637" s="3" t="s">
        <v>6</v>
      </c>
      <c r="F637" s="11">
        <v>43155</v>
      </c>
      <c r="G637" s="11">
        <f>SUMIFS(Tabla13[VENTA ÚLT 12 MESES EN S/.],Tabla13[CATEGORÍA],Tabla13[[#This Row],[CATEGORÍA]])</f>
        <v>9947967</v>
      </c>
      <c r="H637" s="12">
        <f>IFERROR(Tabla13[[#This Row],[VENTA ÚLT 12 MESES EN S/.]]/Tabla13[[#This Row],[VENTA CAT ÚLT 12 MESES]],0)</f>
        <v>4.338072291554646E-3</v>
      </c>
      <c r="I637" s="12">
        <f>SUMIFS($H$10:H637,$D$10:D637,Tabla13[[#This Row],[CATEGORÍA]])</f>
        <v>0.76761633809199437</v>
      </c>
      <c r="J637" s="3" t="str">
        <f>IFERROR(VLOOKUP(Tabla13[[#This Row],[% ACUM]],$D$5:$E$7,2,1),"C")</f>
        <v>B</v>
      </c>
    </row>
    <row r="638" spans="2:10" x14ac:dyDescent="0.2">
      <c r="B638" s="2">
        <v>353552</v>
      </c>
      <c r="C638" s="2" t="s">
        <v>388</v>
      </c>
      <c r="D638" s="2" t="s">
        <v>45</v>
      </c>
      <c r="E638" s="3" t="s">
        <v>6</v>
      </c>
      <c r="F638" s="11">
        <v>42475</v>
      </c>
      <c r="G638" s="11">
        <f>SUMIFS(Tabla13[VENTA ÚLT 12 MESES EN S/.],Tabla13[CATEGORÍA],Tabla13[[#This Row],[CATEGORÍA]])</f>
        <v>9947967</v>
      </c>
      <c r="H638" s="12">
        <f>IFERROR(Tabla13[[#This Row],[VENTA ÚLT 12 MESES EN S/.]]/Tabla13[[#This Row],[VENTA CAT ÚLT 12 MESES]],0)</f>
        <v>4.2697166164704812E-3</v>
      </c>
      <c r="I638" s="12">
        <f>SUMIFS($H$10:H638,$D$10:D638,Tabla13[[#This Row],[CATEGORÍA]])</f>
        <v>0.77188605470846483</v>
      </c>
      <c r="J638" s="3" t="str">
        <f>IFERROR(VLOOKUP(Tabla13[[#This Row],[% ACUM]],$D$5:$E$7,2,1),"C")</f>
        <v>B</v>
      </c>
    </row>
    <row r="639" spans="2:10" x14ac:dyDescent="0.2">
      <c r="B639" s="2">
        <v>348565</v>
      </c>
      <c r="C639" s="2" t="s">
        <v>342</v>
      </c>
      <c r="D639" s="2" t="s">
        <v>45</v>
      </c>
      <c r="E639" s="3" t="s">
        <v>6</v>
      </c>
      <c r="F639" s="11">
        <v>42466</v>
      </c>
      <c r="G639" s="11">
        <f>SUMIFS(Tabla13[VENTA ÚLT 12 MESES EN S/.],Tabla13[CATEGORÍA],Tabla13[[#This Row],[CATEGORÍA]])</f>
        <v>9947967</v>
      </c>
      <c r="H639" s="12">
        <f>IFERROR(Tabla13[[#This Row],[VENTA ÚLT 12 MESES EN S/.]]/Tabla13[[#This Row],[VENTA CAT ÚLT 12 MESES]],0)</f>
        <v>4.2688119090061316E-3</v>
      </c>
      <c r="I639" s="12">
        <f>SUMIFS($H$10:H639,$D$10:D639,Tabla13[[#This Row],[CATEGORÍA]])</f>
        <v>0.77615486661747091</v>
      </c>
      <c r="J639" s="3" t="str">
        <f>IFERROR(VLOOKUP(Tabla13[[#This Row],[% ACUM]],$D$5:$E$7,2,1),"C")</f>
        <v>B</v>
      </c>
    </row>
    <row r="640" spans="2:10" x14ac:dyDescent="0.2">
      <c r="B640" s="2">
        <v>348565</v>
      </c>
      <c r="C640" s="2" t="s">
        <v>355</v>
      </c>
      <c r="D640" s="2" t="s">
        <v>45</v>
      </c>
      <c r="E640" s="3" t="s">
        <v>6</v>
      </c>
      <c r="F640" s="11">
        <v>41794</v>
      </c>
      <c r="G640" s="11">
        <f>SUMIFS(Tabla13[VENTA ÚLT 12 MESES EN S/.],Tabla13[CATEGORÍA],Tabla13[[#This Row],[CATEGORÍA]])</f>
        <v>9947967</v>
      </c>
      <c r="H640" s="12">
        <f>IFERROR(Tabla13[[#This Row],[VENTA ÚLT 12 MESES EN S/.]]/Tabla13[[#This Row],[VENTA CAT ÚLT 12 MESES]],0)</f>
        <v>4.2012604183347211E-3</v>
      </c>
      <c r="I640" s="12">
        <f>SUMIFS($H$10:H640,$D$10:D640,Tabla13[[#This Row],[CATEGORÍA]])</f>
        <v>0.78035612703580559</v>
      </c>
      <c r="J640" s="3" t="str">
        <f>IFERROR(VLOOKUP(Tabla13[[#This Row],[% ACUM]],$D$5:$E$7,2,1),"C")</f>
        <v>B</v>
      </c>
    </row>
    <row r="641" spans="2:10" x14ac:dyDescent="0.2">
      <c r="B641" s="2">
        <v>364248</v>
      </c>
      <c r="C641" s="2" t="s">
        <v>687</v>
      </c>
      <c r="D641" s="2" t="s">
        <v>45</v>
      </c>
      <c r="E641" s="3" t="s">
        <v>6</v>
      </c>
      <c r="F641" s="11">
        <v>41746</v>
      </c>
      <c r="G641" s="11">
        <f>SUMIFS(Tabla13[VENTA ÚLT 12 MESES EN S/.],Tabla13[CATEGORÍA],Tabla13[[#This Row],[CATEGORÍA]])</f>
        <v>9947967</v>
      </c>
      <c r="H641" s="12">
        <f>IFERROR(Tabla13[[#This Row],[VENTA ÚLT 12 MESES EN S/.]]/Tabla13[[#This Row],[VENTA CAT ÚLT 12 MESES]],0)</f>
        <v>4.1964353118581921E-3</v>
      </c>
      <c r="I641" s="12">
        <f>SUMIFS($H$10:H641,$D$10:D641,Tabla13[[#This Row],[CATEGORÍA]])</f>
        <v>0.7845525623476638</v>
      </c>
      <c r="J641" s="3" t="str">
        <f>IFERROR(VLOOKUP(Tabla13[[#This Row],[% ACUM]],$D$5:$E$7,2,1),"C")</f>
        <v>B</v>
      </c>
    </row>
    <row r="642" spans="2:10" x14ac:dyDescent="0.2">
      <c r="B642" s="2">
        <v>348563</v>
      </c>
      <c r="C642" s="2" t="s">
        <v>342</v>
      </c>
      <c r="D642" s="2" t="s">
        <v>45</v>
      </c>
      <c r="E642" s="3" t="s">
        <v>6</v>
      </c>
      <c r="F642" s="11">
        <v>41698</v>
      </c>
      <c r="G642" s="11">
        <f>SUMIFS(Tabla13[VENTA ÚLT 12 MESES EN S/.],Tabla13[CATEGORÍA],Tabla13[[#This Row],[CATEGORÍA]])</f>
        <v>9947967</v>
      </c>
      <c r="H642" s="12">
        <f>IFERROR(Tabla13[[#This Row],[VENTA ÚLT 12 MESES EN S/.]]/Tabla13[[#This Row],[VENTA CAT ÚLT 12 MESES]],0)</f>
        <v>4.1916102053816623E-3</v>
      </c>
      <c r="I642" s="12">
        <f>SUMIFS($H$10:H642,$D$10:D642,Tabla13[[#This Row],[CATEGORÍA]])</f>
        <v>0.78874417255304541</v>
      </c>
      <c r="J642" s="3" t="str">
        <f>IFERROR(VLOOKUP(Tabla13[[#This Row],[% ACUM]],$D$5:$E$7,2,1),"C")</f>
        <v>B</v>
      </c>
    </row>
    <row r="643" spans="2:10" x14ac:dyDescent="0.2">
      <c r="B643" s="2">
        <v>348579</v>
      </c>
      <c r="C643" s="2" t="s">
        <v>345</v>
      </c>
      <c r="D643" s="2" t="s">
        <v>45</v>
      </c>
      <c r="E643" s="3" t="s">
        <v>6</v>
      </c>
      <c r="F643" s="11">
        <v>41236</v>
      </c>
      <c r="G643" s="11">
        <f>SUMIFS(Tabla13[VENTA ÚLT 12 MESES EN S/.],Tabla13[CATEGORÍA],Tabla13[[#This Row],[CATEGORÍA]])</f>
        <v>9947967</v>
      </c>
      <c r="H643" s="12">
        <f>IFERROR(Tabla13[[#This Row],[VENTA ÚLT 12 MESES EN S/.]]/Tabla13[[#This Row],[VENTA CAT ÚLT 12 MESES]],0)</f>
        <v>4.1451685555450677E-3</v>
      </c>
      <c r="I643" s="12">
        <f>SUMIFS($H$10:H643,$D$10:D643,Tabla13[[#This Row],[CATEGORÍA]])</f>
        <v>0.79288934110859044</v>
      </c>
      <c r="J643" s="3" t="str">
        <f>IFERROR(VLOOKUP(Tabla13[[#This Row],[% ACUM]],$D$5:$E$7,2,1),"C")</f>
        <v>B</v>
      </c>
    </row>
    <row r="644" spans="2:10" x14ac:dyDescent="0.2">
      <c r="B644" s="2">
        <v>347613</v>
      </c>
      <c r="C644" s="2" t="s">
        <v>138</v>
      </c>
      <c r="D644" s="2" t="s">
        <v>45</v>
      </c>
      <c r="E644" s="3" t="s">
        <v>6</v>
      </c>
      <c r="F644" s="11">
        <v>40015</v>
      </c>
      <c r="G644" s="11">
        <f>SUMIFS(Tabla13[VENTA ÚLT 12 MESES EN S/.],Tabla13[CATEGORÍA],Tabla13[[#This Row],[CATEGORÍA]])</f>
        <v>9947967</v>
      </c>
      <c r="H644" s="12">
        <f>IFERROR(Tabla13[[#This Row],[VENTA ÚLT 12 MESES EN S/.]]/Tabla13[[#This Row],[VENTA CAT ÚLT 12 MESES]],0)</f>
        <v>4.0224299095483525E-3</v>
      </c>
      <c r="I644" s="12">
        <f>SUMIFS($H$10:H644,$D$10:D644,Tabla13[[#This Row],[CATEGORÍA]])</f>
        <v>0.79691177101813881</v>
      </c>
      <c r="J644" s="3" t="str">
        <f>IFERROR(VLOOKUP(Tabla13[[#This Row],[% ACUM]],$D$5:$E$7,2,1),"C")</f>
        <v>B</v>
      </c>
    </row>
    <row r="645" spans="2:10" x14ac:dyDescent="0.2">
      <c r="B645" s="2">
        <v>347759</v>
      </c>
      <c r="C645" s="2" t="s">
        <v>410</v>
      </c>
      <c r="D645" s="2" t="s">
        <v>45</v>
      </c>
      <c r="E645" s="3" t="s">
        <v>6</v>
      </c>
      <c r="F645" s="11">
        <v>39322</v>
      </c>
      <c r="G645" s="11">
        <f>SUMIFS(Tabla13[VENTA ÚLT 12 MESES EN S/.],Tabla13[CATEGORÍA],Tabla13[[#This Row],[CATEGORÍA]])</f>
        <v>9947967</v>
      </c>
      <c r="H645" s="12">
        <f>IFERROR(Tabla13[[#This Row],[VENTA ÚLT 12 MESES EN S/.]]/Tabla13[[#This Row],[VENTA CAT ÚLT 12 MESES]],0)</f>
        <v>3.952767434793461E-3</v>
      </c>
      <c r="I645" s="12">
        <f>SUMIFS($H$10:H645,$D$10:D645,Tabla13[[#This Row],[CATEGORÍA]])</f>
        <v>0.80086453845293226</v>
      </c>
      <c r="J645" s="3" t="str">
        <f>IFERROR(VLOOKUP(Tabla13[[#This Row],[% ACUM]],$D$5:$E$7,2,1),"C")</f>
        <v>C</v>
      </c>
    </row>
    <row r="646" spans="2:10" x14ac:dyDescent="0.2">
      <c r="B646" s="2">
        <v>348499</v>
      </c>
      <c r="C646" s="2" t="s">
        <v>385</v>
      </c>
      <c r="D646" s="2" t="s">
        <v>45</v>
      </c>
      <c r="E646" s="3" t="s">
        <v>6</v>
      </c>
      <c r="F646" s="11">
        <v>39307</v>
      </c>
      <c r="G646" s="11">
        <f>SUMIFS(Tabla13[VENTA ÚLT 12 MESES EN S/.],Tabla13[CATEGORÍA],Tabla13[[#This Row],[CATEGORÍA]])</f>
        <v>9947967</v>
      </c>
      <c r="H646" s="12">
        <f>IFERROR(Tabla13[[#This Row],[VENTA ÚLT 12 MESES EN S/.]]/Tabla13[[#This Row],[VENTA CAT ÚLT 12 MESES]],0)</f>
        <v>3.9512595890195453E-3</v>
      </c>
      <c r="I646" s="12">
        <f>SUMIFS($H$10:H646,$D$10:D646,Tabla13[[#This Row],[CATEGORÍA]])</f>
        <v>0.8048157980419518</v>
      </c>
      <c r="J646" s="3" t="str">
        <f>IFERROR(VLOOKUP(Tabla13[[#This Row],[% ACUM]],$D$5:$E$7,2,1),"C")</f>
        <v>C</v>
      </c>
    </row>
    <row r="647" spans="2:10" x14ac:dyDescent="0.2">
      <c r="B647" s="2">
        <v>353545</v>
      </c>
      <c r="C647" s="2" t="s">
        <v>487</v>
      </c>
      <c r="D647" s="2" t="s">
        <v>45</v>
      </c>
      <c r="E647" s="3" t="s">
        <v>6</v>
      </c>
      <c r="F647" s="11">
        <v>38700</v>
      </c>
      <c r="G647" s="11">
        <f>SUMIFS(Tabla13[VENTA ÚLT 12 MESES EN S/.],Tabla13[CATEGORÍA],Tabla13[[#This Row],[CATEGORÍA]])</f>
        <v>9947967</v>
      </c>
      <c r="H647" s="12">
        <f>IFERROR(Tabla13[[#This Row],[VENTA ÚLT 12 MESES EN S/.]]/Tabla13[[#This Row],[VENTA CAT ÚLT 12 MESES]],0)</f>
        <v>3.8902420967017685E-3</v>
      </c>
      <c r="I647" s="12">
        <f>SUMIFS($H$10:H647,$D$10:D647,Tabla13[[#This Row],[CATEGORÍA]])</f>
        <v>0.80870604013865355</v>
      </c>
      <c r="J647" s="3" t="str">
        <f>IFERROR(VLOOKUP(Tabla13[[#This Row],[% ACUM]],$D$5:$E$7,2,1),"C")</f>
        <v>C</v>
      </c>
    </row>
    <row r="648" spans="2:10" x14ac:dyDescent="0.2">
      <c r="B648" s="2">
        <v>348526</v>
      </c>
      <c r="C648" s="2" t="s">
        <v>202</v>
      </c>
      <c r="D648" s="2" t="s">
        <v>45</v>
      </c>
      <c r="E648" s="3" t="s">
        <v>6</v>
      </c>
      <c r="F648" s="11">
        <v>38490</v>
      </c>
      <c r="G648" s="11">
        <f>SUMIFS(Tabla13[VENTA ÚLT 12 MESES EN S/.],Tabla13[CATEGORÍA],Tabla13[[#This Row],[CATEGORÍA]])</f>
        <v>9947967</v>
      </c>
      <c r="H648" s="12">
        <f>IFERROR(Tabla13[[#This Row],[VENTA ÚLT 12 MESES EN S/.]]/Tabla13[[#This Row],[VENTA CAT ÚLT 12 MESES]],0)</f>
        <v>3.8691322558669526E-3</v>
      </c>
      <c r="I648" s="12">
        <f>SUMIFS($H$10:H648,$D$10:D648,Tabla13[[#This Row],[CATEGORÍA]])</f>
        <v>0.81257517239452048</v>
      </c>
      <c r="J648" s="3" t="str">
        <f>IFERROR(VLOOKUP(Tabla13[[#This Row],[% ACUM]],$D$5:$E$7,2,1),"C")</f>
        <v>C</v>
      </c>
    </row>
    <row r="649" spans="2:10" x14ac:dyDescent="0.2">
      <c r="B649" s="2">
        <v>347750</v>
      </c>
      <c r="C649" s="2" t="s">
        <v>408</v>
      </c>
      <c r="D649" s="2" t="s">
        <v>45</v>
      </c>
      <c r="E649" s="3" t="s">
        <v>6</v>
      </c>
      <c r="F649" s="11">
        <v>38335</v>
      </c>
      <c r="G649" s="11">
        <f>SUMIFS(Tabla13[VENTA ÚLT 12 MESES EN S/.],Tabla13[CATEGORÍA],Tabla13[[#This Row],[CATEGORÍA]])</f>
        <v>9947967</v>
      </c>
      <c r="H649" s="12">
        <f>IFERROR(Tabla13[[#This Row],[VENTA ÚLT 12 MESES EN S/.]]/Tabla13[[#This Row],[VENTA CAT ÚLT 12 MESES]],0)</f>
        <v>3.8535511828698267E-3</v>
      </c>
      <c r="I649" s="12">
        <f>SUMIFS($H$10:H649,$D$10:D649,Tabla13[[#This Row],[CATEGORÍA]])</f>
        <v>0.81642872357739027</v>
      </c>
      <c r="J649" s="3" t="str">
        <f>IFERROR(VLOOKUP(Tabla13[[#This Row],[% ACUM]],$D$5:$E$7,2,1),"C")</f>
        <v>C</v>
      </c>
    </row>
    <row r="650" spans="2:10" x14ac:dyDescent="0.2">
      <c r="B650" s="2">
        <v>348562</v>
      </c>
      <c r="C650" s="2" t="s">
        <v>451</v>
      </c>
      <c r="D650" s="2" t="s">
        <v>45</v>
      </c>
      <c r="E650" s="3" t="s">
        <v>6</v>
      </c>
      <c r="F650" s="11">
        <v>37944</v>
      </c>
      <c r="G650" s="11">
        <f>SUMIFS(Tabla13[VENTA ÚLT 12 MESES EN S/.],Tabla13[CATEGORÍA],Tabla13[[#This Row],[CATEGORÍA]])</f>
        <v>9947967</v>
      </c>
      <c r="H650" s="12">
        <f>IFERROR(Tabla13[[#This Row],[VENTA ÚLT 12 MESES EN S/.]]/Tabla13[[#This Row],[VENTA CAT ÚLT 12 MESES]],0)</f>
        <v>3.8142466696964314E-3</v>
      </c>
      <c r="I650" s="12">
        <f>SUMIFS($H$10:H650,$D$10:D650,Tabla13[[#This Row],[CATEGORÍA]])</f>
        <v>0.8202429702470867</v>
      </c>
      <c r="J650" s="3" t="str">
        <f>IFERROR(VLOOKUP(Tabla13[[#This Row],[% ACUM]],$D$5:$E$7,2,1),"C")</f>
        <v>C</v>
      </c>
    </row>
    <row r="651" spans="2:10" x14ac:dyDescent="0.2">
      <c r="B651" s="2">
        <v>348531</v>
      </c>
      <c r="C651" s="2" t="s">
        <v>169</v>
      </c>
      <c r="D651" s="2" t="s">
        <v>45</v>
      </c>
      <c r="E651" s="3" t="s">
        <v>6</v>
      </c>
      <c r="F651" s="11">
        <v>37648</v>
      </c>
      <c r="G651" s="11">
        <f>SUMIFS(Tabla13[VENTA ÚLT 12 MESES EN S/.],Tabla13[CATEGORÍA],Tabla13[[#This Row],[CATEGORÍA]])</f>
        <v>9947967</v>
      </c>
      <c r="H651" s="12">
        <f>IFERROR(Tabla13[[#This Row],[VENTA ÚLT 12 MESES EN S/.]]/Tabla13[[#This Row],[VENTA CAT ÚLT 12 MESES]],0)</f>
        <v>3.7844918464245004E-3</v>
      </c>
      <c r="I651" s="12">
        <f>SUMIFS($H$10:H651,$D$10:D651,Tabla13[[#This Row],[CATEGORÍA]])</f>
        <v>0.82402746209351119</v>
      </c>
      <c r="J651" s="3" t="str">
        <f>IFERROR(VLOOKUP(Tabla13[[#This Row],[% ACUM]],$D$5:$E$7,2,1),"C")</f>
        <v>C</v>
      </c>
    </row>
    <row r="652" spans="2:10" x14ac:dyDescent="0.2">
      <c r="B652" s="2">
        <v>367951</v>
      </c>
      <c r="C652" s="2" t="s">
        <v>748</v>
      </c>
      <c r="D652" s="2" t="s">
        <v>45</v>
      </c>
      <c r="E652" s="3" t="s">
        <v>6</v>
      </c>
      <c r="F652" s="11">
        <v>37192</v>
      </c>
      <c r="G652" s="11">
        <f>SUMIFS(Tabla13[VENTA ÚLT 12 MESES EN S/.],Tabla13[CATEGORÍA],Tabla13[[#This Row],[CATEGORÍA]])</f>
        <v>9947967</v>
      </c>
      <c r="H652" s="12">
        <f>IFERROR(Tabla13[[#This Row],[VENTA ÚLT 12 MESES EN S/.]]/Tabla13[[#This Row],[VENTA CAT ÚLT 12 MESES]],0)</f>
        <v>3.7386533348974719E-3</v>
      </c>
      <c r="I652" s="12">
        <f>SUMIFS($H$10:H652,$D$10:D652,Tabla13[[#This Row],[CATEGORÍA]])</f>
        <v>0.82776611542840861</v>
      </c>
      <c r="J652" s="3" t="str">
        <f>IFERROR(VLOOKUP(Tabla13[[#This Row],[% ACUM]],$D$5:$E$7,2,1),"C")</f>
        <v>C</v>
      </c>
    </row>
    <row r="653" spans="2:10" x14ac:dyDescent="0.2">
      <c r="B653" s="2">
        <v>347581</v>
      </c>
      <c r="C653" s="2" t="s">
        <v>346</v>
      </c>
      <c r="D653" s="2" t="s">
        <v>45</v>
      </c>
      <c r="E653" s="3" t="s">
        <v>6</v>
      </c>
      <c r="F653" s="11">
        <v>37122</v>
      </c>
      <c r="G653" s="11">
        <f>SUMIFS(Tabla13[VENTA ÚLT 12 MESES EN S/.],Tabla13[CATEGORÍA],Tabla13[[#This Row],[CATEGORÍA]])</f>
        <v>9947967</v>
      </c>
      <c r="H653" s="12">
        <f>IFERROR(Tabla13[[#This Row],[VENTA ÚLT 12 MESES EN S/.]]/Tabla13[[#This Row],[VENTA CAT ÚLT 12 MESES]],0)</f>
        <v>3.7316167212858666E-3</v>
      </c>
      <c r="I653" s="12">
        <f>SUMIFS($H$10:H653,$D$10:D653,Tabla13[[#This Row],[CATEGORÍA]])</f>
        <v>0.83149773214969447</v>
      </c>
      <c r="J653" s="3" t="str">
        <f>IFERROR(VLOOKUP(Tabla13[[#This Row],[% ACUM]],$D$5:$E$7,2,1),"C")</f>
        <v>C</v>
      </c>
    </row>
    <row r="654" spans="2:10" x14ac:dyDescent="0.2">
      <c r="B654" s="2">
        <v>347652</v>
      </c>
      <c r="C654" s="2" t="s">
        <v>47</v>
      </c>
      <c r="D654" s="2" t="s">
        <v>45</v>
      </c>
      <c r="E654" s="3" t="s">
        <v>6</v>
      </c>
      <c r="F654" s="11">
        <v>37100</v>
      </c>
      <c r="G654" s="11">
        <f>SUMIFS(Tabla13[VENTA ÚLT 12 MESES EN S/.],Tabla13[CATEGORÍA],Tabla13[[#This Row],[CATEGORÍA]])</f>
        <v>9947967</v>
      </c>
      <c r="H654" s="12">
        <f>IFERROR(Tabla13[[#This Row],[VENTA ÚLT 12 MESES EN S/.]]/Tabla13[[#This Row],[VENTA CAT ÚLT 12 MESES]],0)</f>
        <v>3.7294052141507907E-3</v>
      </c>
      <c r="I654" s="12">
        <f>SUMIFS($H$10:H654,$D$10:D654,Tabla13[[#This Row],[CATEGORÍA]])</f>
        <v>0.83522713736384524</v>
      </c>
      <c r="J654" s="3" t="str">
        <f>IFERROR(VLOOKUP(Tabla13[[#This Row],[% ACUM]],$D$5:$E$7,2,1),"C")</f>
        <v>C</v>
      </c>
    </row>
    <row r="655" spans="2:10" x14ac:dyDescent="0.2">
      <c r="B655" s="2">
        <v>347673</v>
      </c>
      <c r="C655" s="2" t="s">
        <v>521</v>
      </c>
      <c r="D655" s="2" t="s">
        <v>45</v>
      </c>
      <c r="E655" s="3" t="s">
        <v>6</v>
      </c>
      <c r="F655" s="11">
        <v>36957</v>
      </c>
      <c r="G655" s="11">
        <f>SUMIFS(Tabla13[VENTA ÚLT 12 MESES EN S/.],Tabla13[CATEGORÍA],Tabla13[[#This Row],[CATEGORÍA]])</f>
        <v>9947967</v>
      </c>
      <c r="H655" s="12">
        <f>IFERROR(Tabla13[[#This Row],[VENTA ÚLT 12 MESES EN S/.]]/Tabla13[[#This Row],[VENTA CAT ÚLT 12 MESES]],0)</f>
        <v>3.7150304177727971E-3</v>
      </c>
      <c r="I655" s="12">
        <f>SUMIFS($H$10:H655,$D$10:D655,Tabla13[[#This Row],[CATEGORÍA]])</f>
        <v>0.83894216778161801</v>
      </c>
      <c r="J655" s="3" t="str">
        <f>IFERROR(VLOOKUP(Tabla13[[#This Row],[% ACUM]],$D$5:$E$7,2,1),"C")</f>
        <v>C</v>
      </c>
    </row>
    <row r="656" spans="2:10" x14ac:dyDescent="0.2">
      <c r="B656" s="2">
        <v>366752</v>
      </c>
      <c r="C656" s="2" t="s">
        <v>170</v>
      </c>
      <c r="D656" s="2" t="s">
        <v>45</v>
      </c>
      <c r="E656" s="3" t="s">
        <v>6</v>
      </c>
      <c r="F656" s="11">
        <v>36499</v>
      </c>
      <c r="G656" s="11">
        <f>SUMIFS(Tabla13[VENTA ÚLT 12 MESES EN S/.],Tabla13[CATEGORÍA],Tabla13[[#This Row],[CATEGORÍA]])</f>
        <v>9947967</v>
      </c>
      <c r="H656" s="12">
        <f>IFERROR(Tabla13[[#This Row],[VENTA ÚLT 12 MESES EN S/.]]/Tabla13[[#This Row],[VENTA CAT ÚLT 12 MESES]],0)</f>
        <v>3.66899086014258E-3</v>
      </c>
      <c r="I656" s="12">
        <f>SUMIFS($H$10:H656,$D$10:D656,Tabla13[[#This Row],[CATEGORÍA]])</f>
        <v>0.84261115864176062</v>
      </c>
      <c r="J656" s="3" t="str">
        <f>IFERROR(VLOOKUP(Tabla13[[#This Row],[% ACUM]],$D$5:$E$7,2,1),"C")</f>
        <v>C</v>
      </c>
    </row>
    <row r="657" spans="2:10" x14ac:dyDescent="0.2">
      <c r="B657" s="2">
        <v>348535</v>
      </c>
      <c r="C657" s="2" t="s">
        <v>165</v>
      </c>
      <c r="D657" s="2" t="s">
        <v>45</v>
      </c>
      <c r="E657" s="3" t="s">
        <v>6</v>
      </c>
      <c r="F657" s="11">
        <v>36369</v>
      </c>
      <c r="G657" s="11">
        <f>SUMIFS(Tabla13[VENTA ÚLT 12 MESES EN S/.],Tabla13[CATEGORÍA],Tabla13[[#This Row],[CATEGORÍA]])</f>
        <v>9947967</v>
      </c>
      <c r="H657" s="12">
        <f>IFERROR(Tabla13[[#This Row],[VENTA ÚLT 12 MESES EN S/.]]/Tabla13[[#This Row],[VENTA CAT ÚLT 12 MESES]],0)</f>
        <v>3.6559228634353131E-3</v>
      </c>
      <c r="I657" s="12">
        <f>SUMIFS($H$10:H657,$D$10:D657,Tabla13[[#This Row],[CATEGORÍA]])</f>
        <v>0.84626708150519592</v>
      </c>
      <c r="J657" s="3" t="str">
        <f>IFERROR(VLOOKUP(Tabla13[[#This Row],[% ACUM]],$D$5:$E$7,2,1),"C")</f>
        <v>C</v>
      </c>
    </row>
    <row r="658" spans="2:10" x14ac:dyDescent="0.2">
      <c r="B658" s="2">
        <v>347599</v>
      </c>
      <c r="C658" s="2" t="s">
        <v>169</v>
      </c>
      <c r="D658" s="2" t="s">
        <v>45</v>
      </c>
      <c r="E658" s="3" t="s">
        <v>6</v>
      </c>
      <c r="F658" s="11">
        <v>36165</v>
      </c>
      <c r="G658" s="11">
        <f>SUMIFS(Tabla13[VENTA ÚLT 12 MESES EN S/.],Tabla13[CATEGORÍA],Tabla13[[#This Row],[CATEGORÍA]])</f>
        <v>9947967</v>
      </c>
      <c r="H658" s="12">
        <f>IFERROR(Tabla13[[#This Row],[VENTA ÚLT 12 MESES EN S/.]]/Tabla13[[#This Row],[VENTA CAT ÚLT 12 MESES]],0)</f>
        <v>3.6354161609100633E-3</v>
      </c>
      <c r="I658" s="12">
        <f>SUMIFS($H$10:H658,$D$10:D658,Tabla13[[#This Row],[CATEGORÍA]])</f>
        <v>0.84990249766610593</v>
      </c>
      <c r="J658" s="3" t="str">
        <f>IFERROR(VLOOKUP(Tabla13[[#This Row],[% ACUM]],$D$5:$E$7,2,1),"C")</f>
        <v>C</v>
      </c>
    </row>
    <row r="659" spans="2:10" x14ac:dyDescent="0.2">
      <c r="B659" s="2">
        <v>347663</v>
      </c>
      <c r="C659" s="2" t="s">
        <v>489</v>
      </c>
      <c r="D659" s="2" t="s">
        <v>45</v>
      </c>
      <c r="E659" s="3" t="s">
        <v>6</v>
      </c>
      <c r="F659" s="11">
        <v>35621</v>
      </c>
      <c r="G659" s="11">
        <f>SUMIFS(Tabla13[VENTA ÚLT 12 MESES EN S/.],Tabla13[CATEGORÍA],Tabla13[[#This Row],[CATEGORÍA]])</f>
        <v>9947967</v>
      </c>
      <c r="H659" s="12">
        <f>IFERROR(Tabla13[[#This Row],[VENTA ÚLT 12 MESES EN S/.]]/Tabla13[[#This Row],[VENTA CAT ÚLT 12 MESES]],0)</f>
        <v>3.5807316208427311E-3</v>
      </c>
      <c r="I659" s="12">
        <f>SUMIFS($H$10:H659,$D$10:D659,Tabla13[[#This Row],[CATEGORÍA]])</f>
        <v>0.85348322928694864</v>
      </c>
      <c r="J659" s="3" t="str">
        <f>IFERROR(VLOOKUP(Tabla13[[#This Row],[% ACUM]],$D$5:$E$7,2,1),"C")</f>
        <v>C</v>
      </c>
    </row>
    <row r="660" spans="2:10" x14ac:dyDescent="0.2">
      <c r="B660" s="2">
        <v>348680</v>
      </c>
      <c r="C660" s="2" t="s">
        <v>163</v>
      </c>
      <c r="D660" s="2" t="s">
        <v>45</v>
      </c>
      <c r="E660" s="3" t="s">
        <v>6</v>
      </c>
      <c r="F660" s="11">
        <v>35457</v>
      </c>
      <c r="G660" s="11">
        <f>SUMIFS(Tabla13[VENTA ÚLT 12 MESES EN S/.],Tabla13[CATEGORÍA],Tabla13[[#This Row],[CATEGORÍA]])</f>
        <v>9947967</v>
      </c>
      <c r="H660" s="12">
        <f>IFERROR(Tabla13[[#This Row],[VENTA ÚLT 12 MESES EN S/.]]/Tabla13[[#This Row],[VENTA CAT ÚLT 12 MESES]],0)</f>
        <v>3.5642458403812556E-3</v>
      </c>
      <c r="I660" s="12">
        <f>SUMIFS($H$10:H660,$D$10:D660,Tabla13[[#This Row],[CATEGORÍA]])</f>
        <v>0.85704747512732993</v>
      </c>
      <c r="J660" s="3" t="str">
        <f>IFERROR(VLOOKUP(Tabla13[[#This Row],[% ACUM]],$D$5:$E$7,2,1),"C")</f>
        <v>C</v>
      </c>
    </row>
    <row r="661" spans="2:10" x14ac:dyDescent="0.2">
      <c r="B661" s="2">
        <v>364290</v>
      </c>
      <c r="C661" s="2" t="s">
        <v>584</v>
      </c>
      <c r="D661" s="2" t="s">
        <v>45</v>
      </c>
      <c r="E661" s="3" t="s">
        <v>6</v>
      </c>
      <c r="F661" s="11">
        <v>35434</v>
      </c>
      <c r="G661" s="11">
        <f>SUMIFS(Tabla13[VENTA ÚLT 12 MESES EN S/.],Tabla13[CATEGORÍA],Tabla13[[#This Row],[CATEGORÍA]])</f>
        <v>9947967</v>
      </c>
      <c r="H661" s="12">
        <f>IFERROR(Tabla13[[#This Row],[VENTA ÚLT 12 MESES EN S/.]]/Tabla13[[#This Row],[VENTA CAT ÚLT 12 MESES]],0)</f>
        <v>3.5619338101945857E-3</v>
      </c>
      <c r="I661" s="12">
        <f>SUMIFS($H$10:H661,$D$10:D661,Tabla13[[#This Row],[CATEGORÍA]])</f>
        <v>0.86060940893752447</v>
      </c>
      <c r="J661" s="3" t="str">
        <f>IFERROR(VLOOKUP(Tabla13[[#This Row],[% ACUM]],$D$5:$E$7,2,1),"C")</f>
        <v>C</v>
      </c>
    </row>
    <row r="662" spans="2:10" x14ac:dyDescent="0.2">
      <c r="B662" s="2">
        <v>348538</v>
      </c>
      <c r="C662" s="2" t="s">
        <v>166</v>
      </c>
      <c r="D662" s="2" t="s">
        <v>45</v>
      </c>
      <c r="E662" s="3" t="s">
        <v>6</v>
      </c>
      <c r="F662" s="11">
        <v>35417</v>
      </c>
      <c r="G662" s="11">
        <f>SUMIFS(Tabla13[VENTA ÚLT 12 MESES EN S/.],Tabla13[CATEGORÍA],Tabla13[[#This Row],[CATEGORÍA]])</f>
        <v>9947967</v>
      </c>
      <c r="H662" s="12">
        <f>IFERROR(Tabla13[[#This Row],[VENTA ÚLT 12 MESES EN S/.]]/Tabla13[[#This Row],[VENTA CAT ÚLT 12 MESES]],0)</f>
        <v>3.5602249183174814E-3</v>
      </c>
      <c r="I662" s="12">
        <f>SUMIFS($H$10:H662,$D$10:D662,Tabla13[[#This Row],[CATEGORÍA]])</f>
        <v>0.864169633855842</v>
      </c>
      <c r="J662" s="3" t="str">
        <f>IFERROR(VLOOKUP(Tabla13[[#This Row],[% ACUM]],$D$5:$E$7,2,1),"C")</f>
        <v>C</v>
      </c>
    </row>
    <row r="663" spans="2:10" x14ac:dyDescent="0.2">
      <c r="B663" s="2">
        <v>347739</v>
      </c>
      <c r="C663" s="2" t="s">
        <v>557</v>
      </c>
      <c r="D663" s="2" t="s">
        <v>45</v>
      </c>
      <c r="E663" s="3" t="s">
        <v>6</v>
      </c>
      <c r="F663" s="11">
        <v>35372</v>
      </c>
      <c r="G663" s="11">
        <f>SUMIFS(Tabla13[VENTA ÚLT 12 MESES EN S/.],Tabla13[CATEGORÍA],Tabla13[[#This Row],[CATEGORÍA]])</f>
        <v>9947967</v>
      </c>
      <c r="H663" s="12">
        <f>IFERROR(Tabla13[[#This Row],[VENTA ÚLT 12 MESES EN S/.]]/Tabla13[[#This Row],[VENTA CAT ÚLT 12 MESES]],0)</f>
        <v>3.555701380995735E-3</v>
      </c>
      <c r="I663" s="12">
        <f>SUMIFS($H$10:H663,$D$10:D663,Tabla13[[#This Row],[CATEGORÍA]])</f>
        <v>0.8677253352368377</v>
      </c>
      <c r="J663" s="3" t="str">
        <f>IFERROR(VLOOKUP(Tabla13[[#This Row],[% ACUM]],$D$5:$E$7,2,1),"C")</f>
        <v>C</v>
      </c>
    </row>
    <row r="664" spans="2:10" x14ac:dyDescent="0.2">
      <c r="B664" s="2">
        <v>347676</v>
      </c>
      <c r="C664" s="2" t="s">
        <v>290</v>
      </c>
      <c r="D664" s="2" t="s">
        <v>45</v>
      </c>
      <c r="E664" s="3" t="s">
        <v>6</v>
      </c>
      <c r="F664" s="11">
        <v>35333</v>
      </c>
      <c r="G664" s="11">
        <f>SUMIFS(Tabla13[VENTA ÚLT 12 MESES EN S/.],Tabla13[CATEGORÍA],Tabla13[[#This Row],[CATEGORÍA]])</f>
        <v>9947967</v>
      </c>
      <c r="H664" s="12">
        <f>IFERROR(Tabla13[[#This Row],[VENTA ÚLT 12 MESES EN S/.]]/Tabla13[[#This Row],[VENTA CAT ÚLT 12 MESES]],0)</f>
        <v>3.5517809819835548E-3</v>
      </c>
      <c r="I664" s="12">
        <f>SUMIFS($H$10:H664,$D$10:D664,Tabla13[[#This Row],[CATEGORÍA]])</f>
        <v>0.87127711621882131</v>
      </c>
      <c r="J664" s="3" t="str">
        <f>IFERROR(VLOOKUP(Tabla13[[#This Row],[% ACUM]],$D$5:$E$7,2,1),"C")</f>
        <v>C</v>
      </c>
    </row>
    <row r="665" spans="2:10" x14ac:dyDescent="0.2">
      <c r="B665" s="2">
        <v>347631</v>
      </c>
      <c r="C665" s="2" t="s">
        <v>46</v>
      </c>
      <c r="D665" s="2" t="s">
        <v>45</v>
      </c>
      <c r="E665" s="3" t="s">
        <v>6</v>
      </c>
      <c r="F665" s="11">
        <v>35305</v>
      </c>
      <c r="G665" s="11">
        <f>SUMIFS(Tabla13[VENTA ÚLT 12 MESES EN S/.],Tabla13[CATEGORÍA],Tabla13[[#This Row],[CATEGORÍA]])</f>
        <v>9947967</v>
      </c>
      <c r="H665" s="12">
        <f>IFERROR(Tabla13[[#This Row],[VENTA ÚLT 12 MESES EN S/.]]/Tabla13[[#This Row],[VENTA CAT ÚLT 12 MESES]],0)</f>
        <v>3.5489663365389128E-3</v>
      </c>
      <c r="I665" s="12">
        <f>SUMIFS($H$10:H665,$D$10:D665,Tabla13[[#This Row],[CATEGORÍA]])</f>
        <v>0.87482608255536021</v>
      </c>
      <c r="J665" s="3" t="str">
        <f>IFERROR(VLOOKUP(Tabla13[[#This Row],[% ACUM]],$D$5:$E$7,2,1),"C")</f>
        <v>C</v>
      </c>
    </row>
    <row r="666" spans="2:10" x14ac:dyDescent="0.2">
      <c r="B666" s="2">
        <v>353547</v>
      </c>
      <c r="C666" s="2" t="s">
        <v>135</v>
      </c>
      <c r="D666" s="2" t="s">
        <v>45</v>
      </c>
      <c r="E666" s="3" t="s">
        <v>6</v>
      </c>
      <c r="F666" s="11">
        <v>35054</v>
      </c>
      <c r="G666" s="11">
        <f>SUMIFS(Tabla13[VENTA ÚLT 12 MESES EN S/.],Tabla13[CATEGORÍA],Tabla13[[#This Row],[CATEGORÍA]])</f>
        <v>9947967</v>
      </c>
      <c r="H666" s="12">
        <f>IFERROR(Tabla13[[#This Row],[VENTA ÚLT 12 MESES EN S/.]]/Tabla13[[#This Row],[VENTA CAT ÚLT 12 MESES]],0)</f>
        <v>3.5237350505887281E-3</v>
      </c>
      <c r="I666" s="12">
        <f>SUMIFS($H$10:H666,$D$10:D666,Tabla13[[#This Row],[CATEGORÍA]])</f>
        <v>0.87834981760594899</v>
      </c>
      <c r="J666" s="3" t="str">
        <f>IFERROR(VLOOKUP(Tabla13[[#This Row],[% ACUM]],$D$5:$E$7,2,1),"C")</f>
        <v>C</v>
      </c>
    </row>
    <row r="667" spans="2:10" x14ac:dyDescent="0.2">
      <c r="B667" s="2">
        <v>367927</v>
      </c>
      <c r="C667" s="2" t="s">
        <v>346</v>
      </c>
      <c r="D667" s="2" t="s">
        <v>45</v>
      </c>
      <c r="E667" s="3" t="s">
        <v>6</v>
      </c>
      <c r="F667" s="11">
        <v>34802</v>
      </c>
      <c r="G667" s="11">
        <f>SUMIFS(Tabla13[VENTA ÚLT 12 MESES EN S/.],Tabla13[CATEGORÍA],Tabla13[[#This Row],[CATEGORÍA]])</f>
        <v>9947967</v>
      </c>
      <c r="H667" s="12">
        <f>IFERROR(Tabla13[[#This Row],[VENTA ÚLT 12 MESES EN S/.]]/Tabla13[[#This Row],[VENTA CAT ÚLT 12 MESES]],0)</f>
        <v>3.4984032415869494E-3</v>
      </c>
      <c r="I667" s="12">
        <f>SUMIFS($H$10:H667,$D$10:D667,Tabla13[[#This Row],[CATEGORÍA]])</f>
        <v>0.88184822084753589</v>
      </c>
      <c r="J667" s="3" t="str">
        <f>IFERROR(VLOOKUP(Tabla13[[#This Row],[% ACUM]],$D$5:$E$7,2,1),"C")</f>
        <v>C</v>
      </c>
    </row>
    <row r="668" spans="2:10" x14ac:dyDescent="0.2">
      <c r="B668" s="2">
        <v>353546</v>
      </c>
      <c r="C668" s="2" t="s">
        <v>488</v>
      </c>
      <c r="D668" s="2" t="s">
        <v>45</v>
      </c>
      <c r="E668" s="3" t="s">
        <v>6</v>
      </c>
      <c r="F668" s="11">
        <v>34391</v>
      </c>
      <c r="G668" s="11">
        <f>SUMIFS(Tabla13[VENTA ÚLT 12 MESES EN S/.],Tabla13[CATEGORÍA],Tabla13[[#This Row],[CATEGORÍA]])</f>
        <v>9947967</v>
      </c>
      <c r="H668" s="12">
        <f>IFERROR(Tabla13[[#This Row],[VENTA ÚLT 12 MESES EN S/.]]/Tabla13[[#This Row],[VENTA CAT ÚLT 12 MESES]],0)</f>
        <v>3.4570882673816672E-3</v>
      </c>
      <c r="I668" s="12">
        <f>SUMIFS($H$10:H668,$D$10:D668,Tabla13[[#This Row],[CATEGORÍA]])</f>
        <v>0.88530530911491756</v>
      </c>
      <c r="J668" s="3" t="str">
        <f>IFERROR(VLOOKUP(Tabla13[[#This Row],[% ACUM]],$D$5:$E$7,2,1),"C")</f>
        <v>C</v>
      </c>
    </row>
    <row r="669" spans="2:10" x14ac:dyDescent="0.2">
      <c r="B669" s="2">
        <v>364411</v>
      </c>
      <c r="C669" s="2" t="s">
        <v>583</v>
      </c>
      <c r="D669" s="2" t="s">
        <v>45</v>
      </c>
      <c r="E669" s="3" t="s">
        <v>6</v>
      </c>
      <c r="F669" s="11">
        <v>34079</v>
      </c>
      <c r="G669" s="11">
        <f>SUMIFS(Tabla13[VENTA ÚLT 12 MESES EN S/.],Tabla13[CATEGORÍA],Tabla13[[#This Row],[CATEGORÍA]])</f>
        <v>9947967</v>
      </c>
      <c r="H669" s="12">
        <f>IFERROR(Tabla13[[#This Row],[VENTA ÚLT 12 MESES EN S/.]]/Tabla13[[#This Row],[VENTA CAT ÚLT 12 MESES]],0)</f>
        <v>3.4257250752842265E-3</v>
      </c>
      <c r="I669" s="12">
        <f>SUMIFS($H$10:H669,$D$10:D669,Tabla13[[#This Row],[CATEGORÍA]])</f>
        <v>0.88873103419020183</v>
      </c>
      <c r="J669" s="3" t="str">
        <f>IFERROR(VLOOKUP(Tabla13[[#This Row],[% ACUM]],$D$5:$E$7,2,1),"C")</f>
        <v>C</v>
      </c>
    </row>
    <row r="670" spans="2:10" x14ac:dyDescent="0.2">
      <c r="B670" s="2">
        <v>347637</v>
      </c>
      <c r="C670" s="2" t="s">
        <v>184</v>
      </c>
      <c r="D670" s="2" t="s">
        <v>45</v>
      </c>
      <c r="E670" s="3" t="s">
        <v>6</v>
      </c>
      <c r="F670" s="11">
        <v>33862</v>
      </c>
      <c r="G670" s="11">
        <f>SUMIFS(Tabla13[VENTA ÚLT 12 MESES EN S/.],Tabla13[CATEGORÍA],Tabla13[[#This Row],[CATEGORÍA]])</f>
        <v>9947967</v>
      </c>
      <c r="H670" s="12">
        <f>IFERROR(Tabla13[[#This Row],[VENTA ÚLT 12 MESES EN S/.]]/Tabla13[[#This Row],[VENTA CAT ÚLT 12 MESES]],0)</f>
        <v>3.4039115730882499E-3</v>
      </c>
      <c r="I670" s="12">
        <f>SUMIFS($H$10:H670,$D$10:D670,Tabla13[[#This Row],[CATEGORÍA]])</f>
        <v>0.89213494576329011</v>
      </c>
      <c r="J670" s="3" t="str">
        <f>IFERROR(VLOOKUP(Tabla13[[#This Row],[% ACUM]],$D$5:$E$7,2,1),"C")</f>
        <v>C</v>
      </c>
    </row>
    <row r="671" spans="2:10" x14ac:dyDescent="0.2">
      <c r="B671" s="2">
        <v>347817</v>
      </c>
      <c r="C671" s="2" t="s">
        <v>593</v>
      </c>
      <c r="D671" s="2" t="s">
        <v>45</v>
      </c>
      <c r="E671" s="3" t="s">
        <v>6</v>
      </c>
      <c r="F671" s="11">
        <v>33837</v>
      </c>
      <c r="G671" s="11">
        <f>SUMIFS(Tabla13[VENTA ÚLT 12 MESES EN S/.],Tabla13[CATEGORÍA],Tabla13[[#This Row],[CATEGORÍA]])</f>
        <v>9947967</v>
      </c>
      <c r="H671" s="12">
        <f>IFERROR(Tabla13[[#This Row],[VENTA ÚLT 12 MESES EN S/.]]/Tabla13[[#This Row],[VENTA CAT ÚLT 12 MESES]],0)</f>
        <v>3.401398496798391E-3</v>
      </c>
      <c r="I671" s="12">
        <f>SUMIFS($H$10:H671,$D$10:D671,Tabla13[[#This Row],[CATEGORÍA]])</f>
        <v>0.89553634426008855</v>
      </c>
      <c r="J671" s="3" t="str">
        <f>IFERROR(VLOOKUP(Tabla13[[#This Row],[% ACUM]],$D$5:$E$7,2,1),"C")</f>
        <v>C</v>
      </c>
    </row>
    <row r="672" spans="2:10" x14ac:dyDescent="0.2">
      <c r="B672" s="2">
        <v>364247</v>
      </c>
      <c r="C672" s="2" t="s">
        <v>676</v>
      </c>
      <c r="D672" s="2" t="s">
        <v>45</v>
      </c>
      <c r="E672" s="3" t="s">
        <v>6</v>
      </c>
      <c r="F672" s="11">
        <v>32817</v>
      </c>
      <c r="G672" s="11">
        <f>SUMIFS(Tabla13[VENTA ÚLT 12 MESES EN S/.],Tabla13[CATEGORÍA],Tabla13[[#This Row],[CATEGORÍA]])</f>
        <v>9947967</v>
      </c>
      <c r="H672" s="12">
        <f>IFERROR(Tabla13[[#This Row],[VENTA ÚLT 12 MESES EN S/.]]/Tabla13[[#This Row],[VENTA CAT ÚLT 12 MESES]],0)</f>
        <v>3.298864984172143E-3</v>
      </c>
      <c r="I672" s="12">
        <f>SUMIFS($H$10:H672,$D$10:D672,Tabla13[[#This Row],[CATEGORÍA]])</f>
        <v>0.89883520924426064</v>
      </c>
      <c r="J672" s="3" t="str">
        <f>IFERROR(VLOOKUP(Tabla13[[#This Row],[% ACUM]],$D$5:$E$7,2,1),"C")</f>
        <v>C</v>
      </c>
    </row>
    <row r="673" spans="2:10" x14ac:dyDescent="0.2">
      <c r="B673" s="2">
        <v>348495</v>
      </c>
      <c r="C673" s="2" t="s">
        <v>458</v>
      </c>
      <c r="D673" s="2" t="s">
        <v>45</v>
      </c>
      <c r="E673" s="3" t="s">
        <v>6</v>
      </c>
      <c r="F673" s="11">
        <v>32762</v>
      </c>
      <c r="G673" s="11">
        <f>SUMIFS(Tabla13[VENTA ÚLT 12 MESES EN S/.],Tabla13[CATEGORÍA],Tabla13[[#This Row],[CATEGORÍA]])</f>
        <v>9947967</v>
      </c>
      <c r="H673" s="12">
        <f>IFERROR(Tabla13[[#This Row],[VENTA ÚLT 12 MESES EN S/.]]/Tabla13[[#This Row],[VENTA CAT ÚLT 12 MESES]],0)</f>
        <v>3.293336216334453E-3</v>
      </c>
      <c r="I673" s="12">
        <f>SUMIFS($H$10:H673,$D$10:D673,Tabla13[[#This Row],[CATEGORÍA]])</f>
        <v>0.90212854546059507</v>
      </c>
      <c r="J673" s="3" t="str">
        <f>IFERROR(VLOOKUP(Tabla13[[#This Row],[% ACUM]],$D$5:$E$7,2,1),"C")</f>
        <v>C</v>
      </c>
    </row>
    <row r="674" spans="2:10" x14ac:dyDescent="0.2">
      <c r="B674" s="2">
        <v>348502</v>
      </c>
      <c r="C674" s="2" t="s">
        <v>135</v>
      </c>
      <c r="D674" s="2" t="s">
        <v>45</v>
      </c>
      <c r="E674" s="3" t="s">
        <v>6</v>
      </c>
      <c r="F674" s="11">
        <v>31779</v>
      </c>
      <c r="G674" s="11">
        <f>SUMIFS(Tabla13[VENTA ÚLT 12 MESES EN S/.],Tabla13[CATEGORÍA],Tabla13[[#This Row],[CATEGORÍA]])</f>
        <v>9947967</v>
      </c>
      <c r="H674" s="12">
        <f>IFERROR(Tabla13[[#This Row],[VENTA ÚLT 12 MESES EN S/.]]/Tabla13[[#This Row],[VENTA CAT ÚLT 12 MESES]],0)</f>
        <v>3.1945220566171962E-3</v>
      </c>
      <c r="I674" s="12">
        <f>SUMIFS($H$10:H674,$D$10:D674,Tabla13[[#This Row],[CATEGORÍA]])</f>
        <v>0.90532306751721225</v>
      </c>
      <c r="J674" s="3" t="str">
        <f>IFERROR(VLOOKUP(Tabla13[[#This Row],[% ACUM]],$D$5:$E$7,2,1),"C")</f>
        <v>C</v>
      </c>
    </row>
    <row r="675" spans="2:10" x14ac:dyDescent="0.2">
      <c r="B675" s="2">
        <v>348637</v>
      </c>
      <c r="C675" s="2" t="s">
        <v>46</v>
      </c>
      <c r="D675" s="2" t="s">
        <v>45</v>
      </c>
      <c r="E675" s="3" t="s">
        <v>6</v>
      </c>
      <c r="F675" s="11">
        <v>31716</v>
      </c>
      <c r="G675" s="11">
        <f>SUMIFS(Tabla13[VENTA ÚLT 12 MESES EN S/.],Tabla13[CATEGORÍA],Tabla13[[#This Row],[CATEGORÍA]])</f>
        <v>9947967</v>
      </c>
      <c r="H675" s="12">
        <f>IFERROR(Tabla13[[#This Row],[VENTA ÚLT 12 MESES EN S/.]]/Tabla13[[#This Row],[VENTA CAT ÚLT 12 MESES]],0)</f>
        <v>3.1881891043667515E-3</v>
      </c>
      <c r="I675" s="12">
        <f>SUMIFS($H$10:H675,$D$10:D675,Tabla13[[#This Row],[CATEGORÍA]])</f>
        <v>0.90851125662157906</v>
      </c>
      <c r="J675" s="3" t="str">
        <f>IFERROR(VLOOKUP(Tabla13[[#This Row],[% ACUM]],$D$5:$E$7,2,1),"C")</f>
        <v>C</v>
      </c>
    </row>
    <row r="676" spans="2:10" x14ac:dyDescent="0.2">
      <c r="B676" s="2">
        <v>347592</v>
      </c>
      <c r="C676" s="2" t="s">
        <v>475</v>
      </c>
      <c r="D676" s="2" t="s">
        <v>45</v>
      </c>
      <c r="E676" s="3" t="s">
        <v>6</v>
      </c>
      <c r="F676" s="11">
        <v>31709</v>
      </c>
      <c r="G676" s="11">
        <f>SUMIFS(Tabla13[VENTA ÚLT 12 MESES EN S/.],Tabla13[CATEGORÍA],Tabla13[[#This Row],[CATEGORÍA]])</f>
        <v>9947967</v>
      </c>
      <c r="H676" s="12">
        <f>IFERROR(Tabla13[[#This Row],[VENTA ÚLT 12 MESES EN S/.]]/Tabla13[[#This Row],[VENTA CAT ÚLT 12 MESES]],0)</f>
        <v>3.1874854430055909E-3</v>
      </c>
      <c r="I676" s="12">
        <f>SUMIFS($H$10:H676,$D$10:D676,Tabla13[[#This Row],[CATEGORÍA]])</f>
        <v>0.91169874206458468</v>
      </c>
      <c r="J676" s="3" t="str">
        <f>IFERROR(VLOOKUP(Tabla13[[#This Row],[% ACUM]],$D$5:$E$7,2,1),"C")</f>
        <v>C</v>
      </c>
    </row>
    <row r="677" spans="2:10" x14ac:dyDescent="0.2">
      <c r="B677" s="2">
        <v>347694</v>
      </c>
      <c r="C677" s="2" t="s">
        <v>175</v>
      </c>
      <c r="D677" s="2" t="s">
        <v>45</v>
      </c>
      <c r="E677" s="3" t="s">
        <v>6</v>
      </c>
      <c r="F677" s="11">
        <v>31708</v>
      </c>
      <c r="G677" s="11">
        <f>SUMIFS(Tabla13[VENTA ÚLT 12 MESES EN S/.],Tabla13[CATEGORÍA],Tabla13[[#This Row],[CATEGORÍA]])</f>
        <v>9947967</v>
      </c>
      <c r="H677" s="12">
        <f>IFERROR(Tabla13[[#This Row],[VENTA ÚLT 12 MESES EN S/.]]/Tabla13[[#This Row],[VENTA CAT ÚLT 12 MESES]],0)</f>
        <v>3.1873849199539968E-3</v>
      </c>
      <c r="I677" s="12">
        <f>SUMIFS($H$10:H677,$D$10:D677,Tabla13[[#This Row],[CATEGORÍA]])</f>
        <v>0.91488612698453864</v>
      </c>
      <c r="J677" s="3" t="str">
        <f>IFERROR(VLOOKUP(Tabla13[[#This Row],[% ACUM]],$D$5:$E$7,2,1),"C")</f>
        <v>C</v>
      </c>
    </row>
    <row r="678" spans="2:10" x14ac:dyDescent="0.2">
      <c r="B678" s="2">
        <v>347682</v>
      </c>
      <c r="C678" s="2" t="s">
        <v>199</v>
      </c>
      <c r="D678" s="2" t="s">
        <v>45</v>
      </c>
      <c r="E678" s="3" t="s">
        <v>6</v>
      </c>
      <c r="F678" s="11">
        <v>31510</v>
      </c>
      <c r="G678" s="11">
        <f>SUMIFS(Tabla13[VENTA ÚLT 12 MESES EN S/.],Tabla13[CATEGORÍA],Tabla13[[#This Row],[CATEGORÍA]])</f>
        <v>9947967</v>
      </c>
      <c r="H678" s="12">
        <f>IFERROR(Tabla13[[#This Row],[VENTA ÚLT 12 MESES EN S/.]]/Tabla13[[#This Row],[VENTA CAT ÚLT 12 MESES]],0)</f>
        <v>3.1674813557383131E-3</v>
      </c>
      <c r="I678" s="12">
        <f>SUMIFS($H$10:H678,$D$10:D678,Tabla13[[#This Row],[CATEGORÍA]])</f>
        <v>0.91805360834027694</v>
      </c>
      <c r="J678" s="3" t="str">
        <f>IFERROR(VLOOKUP(Tabla13[[#This Row],[% ACUM]],$D$5:$E$7,2,1),"C")</f>
        <v>C</v>
      </c>
    </row>
    <row r="679" spans="2:10" x14ac:dyDescent="0.2">
      <c r="B679" s="2">
        <v>347820</v>
      </c>
      <c r="C679" s="2" t="s">
        <v>141</v>
      </c>
      <c r="D679" s="2" t="s">
        <v>45</v>
      </c>
      <c r="E679" s="3" t="s">
        <v>6</v>
      </c>
      <c r="F679" s="11">
        <v>31233</v>
      </c>
      <c r="G679" s="11">
        <f>SUMIFS(Tabla13[VENTA ÚLT 12 MESES EN S/.],Tabla13[CATEGORÍA],Tabla13[[#This Row],[CATEGORÍA]])</f>
        <v>9947967</v>
      </c>
      <c r="H679" s="12">
        <f>IFERROR(Tabla13[[#This Row],[VENTA ÚLT 12 MESES EN S/.]]/Tabla13[[#This Row],[VENTA CAT ÚLT 12 MESES]],0)</f>
        <v>3.139636470446675E-3</v>
      </c>
      <c r="I679" s="12">
        <f>SUMIFS($H$10:H679,$D$10:D679,Tabla13[[#This Row],[CATEGORÍA]])</f>
        <v>0.92119324481072362</v>
      </c>
      <c r="J679" s="3" t="str">
        <f>IFERROR(VLOOKUP(Tabla13[[#This Row],[% ACUM]],$D$5:$E$7,2,1),"C")</f>
        <v>C</v>
      </c>
    </row>
    <row r="680" spans="2:10" x14ac:dyDescent="0.2">
      <c r="B680" s="2">
        <v>348520</v>
      </c>
      <c r="C680" s="2" t="s">
        <v>201</v>
      </c>
      <c r="D680" s="2" t="s">
        <v>45</v>
      </c>
      <c r="E680" s="3" t="s">
        <v>6</v>
      </c>
      <c r="F680" s="11">
        <v>31129</v>
      </c>
      <c r="G680" s="11">
        <f>SUMIFS(Tabla13[VENTA ÚLT 12 MESES EN S/.],Tabla13[CATEGORÍA],Tabla13[[#This Row],[CATEGORÍA]])</f>
        <v>9947967</v>
      </c>
      <c r="H680" s="12">
        <f>IFERROR(Tabla13[[#This Row],[VENTA ÚLT 12 MESES EN S/.]]/Tabla13[[#This Row],[VENTA CAT ÚLT 12 MESES]],0)</f>
        <v>3.1291820730808616E-3</v>
      </c>
      <c r="I680" s="12">
        <f>SUMIFS($H$10:H680,$D$10:D680,Tabla13[[#This Row],[CATEGORÍA]])</f>
        <v>0.9243224268838045</v>
      </c>
      <c r="J680" s="3" t="str">
        <f>IFERROR(VLOOKUP(Tabla13[[#This Row],[% ACUM]],$D$5:$E$7,2,1),"C")</f>
        <v>C</v>
      </c>
    </row>
    <row r="681" spans="2:10" x14ac:dyDescent="0.2">
      <c r="B681" s="2">
        <v>347678</v>
      </c>
      <c r="C681" s="2" t="s">
        <v>49</v>
      </c>
      <c r="D681" s="2" t="s">
        <v>45</v>
      </c>
      <c r="E681" s="3" t="s">
        <v>6</v>
      </c>
      <c r="F681" s="11">
        <v>30859</v>
      </c>
      <c r="G681" s="11">
        <f>SUMIFS(Tabla13[VENTA ÚLT 12 MESES EN S/.],Tabla13[CATEGORÍA],Tabla13[[#This Row],[CATEGORÍA]])</f>
        <v>9947967</v>
      </c>
      <c r="H681" s="12">
        <f>IFERROR(Tabla13[[#This Row],[VENTA ÚLT 12 MESES EN S/.]]/Tabla13[[#This Row],[VENTA CAT ÚLT 12 MESES]],0)</f>
        <v>3.102040849150384E-3</v>
      </c>
      <c r="I681" s="12">
        <f>SUMIFS($H$10:H681,$D$10:D681,Tabla13[[#This Row],[CATEGORÍA]])</f>
        <v>0.92742446773295484</v>
      </c>
      <c r="J681" s="3" t="str">
        <f>IFERROR(VLOOKUP(Tabla13[[#This Row],[% ACUM]],$D$5:$E$7,2,1),"C")</f>
        <v>C</v>
      </c>
    </row>
    <row r="682" spans="2:10" x14ac:dyDescent="0.2">
      <c r="B682" s="2">
        <v>347589</v>
      </c>
      <c r="C682" s="2" t="s">
        <v>493</v>
      </c>
      <c r="D682" s="2" t="s">
        <v>45</v>
      </c>
      <c r="E682" s="3" t="s">
        <v>6</v>
      </c>
      <c r="F682" s="11">
        <v>29997</v>
      </c>
      <c r="G682" s="11">
        <f>SUMIFS(Tabla13[VENTA ÚLT 12 MESES EN S/.],Tabla13[CATEGORÍA],Tabla13[[#This Row],[CATEGORÍA]])</f>
        <v>9947967</v>
      </c>
      <c r="H682" s="12">
        <f>IFERROR(Tabla13[[#This Row],[VENTA ÚLT 12 MESES EN S/.]]/Tabla13[[#This Row],[VENTA CAT ÚLT 12 MESES]],0)</f>
        <v>3.015389978676045E-3</v>
      </c>
      <c r="I682" s="12">
        <f>SUMIFS($H$10:H682,$D$10:D682,Tabla13[[#This Row],[CATEGORÍA]])</f>
        <v>0.93043985771163085</v>
      </c>
      <c r="J682" s="3" t="str">
        <f>IFERROR(VLOOKUP(Tabla13[[#This Row],[% ACUM]],$D$5:$E$7,2,1),"C")</f>
        <v>C</v>
      </c>
    </row>
    <row r="683" spans="2:10" x14ac:dyDescent="0.2">
      <c r="B683" s="2">
        <v>348530</v>
      </c>
      <c r="C683" s="2" t="s">
        <v>239</v>
      </c>
      <c r="D683" s="2" t="s">
        <v>45</v>
      </c>
      <c r="E683" s="3" t="s">
        <v>6</v>
      </c>
      <c r="F683" s="11">
        <v>29996</v>
      </c>
      <c r="G683" s="11">
        <f>SUMIFS(Tabla13[VENTA ÚLT 12 MESES EN S/.],Tabla13[CATEGORÍA],Tabla13[[#This Row],[CATEGORÍA]])</f>
        <v>9947967</v>
      </c>
      <c r="H683" s="12">
        <f>IFERROR(Tabla13[[#This Row],[VENTA ÚLT 12 MESES EN S/.]]/Tabla13[[#This Row],[VENTA CAT ÚLT 12 MESES]],0)</f>
        <v>3.0152894556244509E-3</v>
      </c>
      <c r="I683" s="12">
        <f>SUMIFS($H$10:H683,$D$10:D683,Tabla13[[#This Row],[CATEGORÍA]])</f>
        <v>0.93345514716725531</v>
      </c>
      <c r="J683" s="3" t="str">
        <f>IFERROR(VLOOKUP(Tabla13[[#This Row],[% ACUM]],$D$5:$E$7,2,1),"C")</f>
        <v>C</v>
      </c>
    </row>
    <row r="684" spans="2:10" x14ac:dyDescent="0.2">
      <c r="B684" s="2">
        <v>347819</v>
      </c>
      <c r="C684" s="2" t="s">
        <v>141</v>
      </c>
      <c r="D684" s="2" t="s">
        <v>45</v>
      </c>
      <c r="E684" s="3" t="s">
        <v>6</v>
      </c>
      <c r="F684" s="11">
        <v>29572</v>
      </c>
      <c r="G684" s="11">
        <f>SUMIFS(Tabla13[VENTA ÚLT 12 MESES EN S/.],Tabla13[CATEGORÍA],Tabla13[[#This Row],[CATEGORÍA]])</f>
        <v>9947967</v>
      </c>
      <c r="H684" s="12">
        <f>IFERROR(Tabla13[[#This Row],[VENTA ÚLT 12 MESES EN S/.]]/Tabla13[[#This Row],[VENTA CAT ÚLT 12 MESES]],0)</f>
        <v>2.9726676817484416E-3</v>
      </c>
      <c r="I684" s="12">
        <f>SUMIFS($H$10:H684,$D$10:D684,Tabla13[[#This Row],[CATEGORÍA]])</f>
        <v>0.93642781484900373</v>
      </c>
      <c r="J684" s="3" t="str">
        <f>IFERROR(VLOOKUP(Tabla13[[#This Row],[% ACUM]],$D$5:$E$7,2,1),"C")</f>
        <v>C</v>
      </c>
    </row>
    <row r="685" spans="2:10" x14ac:dyDescent="0.2">
      <c r="B685" s="2">
        <v>347747</v>
      </c>
      <c r="C685" s="2" t="s">
        <v>406</v>
      </c>
      <c r="D685" s="2" t="s">
        <v>45</v>
      </c>
      <c r="E685" s="3" t="s">
        <v>6</v>
      </c>
      <c r="F685" s="11">
        <v>29453</v>
      </c>
      <c r="G685" s="11">
        <f>SUMIFS(Tabla13[VENTA ÚLT 12 MESES EN S/.],Tabla13[CATEGORÍA],Tabla13[[#This Row],[CATEGORÍA]])</f>
        <v>9947967</v>
      </c>
      <c r="H685" s="12">
        <f>IFERROR(Tabla13[[#This Row],[VENTA ÚLT 12 MESES EN S/.]]/Tabla13[[#This Row],[VENTA CAT ÚLT 12 MESES]],0)</f>
        <v>2.9607054386087128E-3</v>
      </c>
      <c r="I685" s="12">
        <f>SUMIFS($H$10:H685,$D$10:D685,Tabla13[[#This Row],[CATEGORÍA]])</f>
        <v>0.93938852028761244</v>
      </c>
      <c r="J685" s="3" t="str">
        <f>IFERROR(VLOOKUP(Tabla13[[#This Row],[% ACUM]],$D$5:$E$7,2,1),"C")</f>
        <v>C</v>
      </c>
    </row>
    <row r="686" spans="2:10" x14ac:dyDescent="0.2">
      <c r="B686" s="2">
        <v>348564</v>
      </c>
      <c r="C686" s="2" t="s">
        <v>341</v>
      </c>
      <c r="D686" s="2" t="s">
        <v>45</v>
      </c>
      <c r="E686" s="3" t="s">
        <v>6</v>
      </c>
      <c r="F686" s="11">
        <v>27133</v>
      </c>
      <c r="G686" s="11">
        <f>SUMIFS(Tabla13[VENTA ÚLT 12 MESES EN S/.],Tabla13[CATEGORÍA],Tabla13[[#This Row],[CATEGORÍA]])</f>
        <v>9947967</v>
      </c>
      <c r="H686" s="12">
        <f>IFERROR(Tabla13[[#This Row],[VENTA ÚLT 12 MESES EN S/.]]/Tabla13[[#This Row],[VENTA CAT ÚLT 12 MESES]],0)</f>
        <v>2.7274919589097952E-3</v>
      </c>
      <c r="I686" s="12">
        <f>SUMIFS($H$10:H686,$D$10:D686,Tabla13[[#This Row],[CATEGORÍA]])</f>
        <v>0.94211601224652219</v>
      </c>
      <c r="J686" s="3" t="str">
        <f>IFERROR(VLOOKUP(Tabla13[[#This Row],[% ACUM]],$D$5:$E$7,2,1),"C")</f>
        <v>C</v>
      </c>
    </row>
    <row r="687" spans="2:10" x14ac:dyDescent="0.2">
      <c r="B687" s="2">
        <v>347647</v>
      </c>
      <c r="C687" s="2" t="s">
        <v>178</v>
      </c>
      <c r="D687" s="2" t="s">
        <v>45</v>
      </c>
      <c r="E687" s="3" t="s">
        <v>6</v>
      </c>
      <c r="F687" s="11">
        <v>26884</v>
      </c>
      <c r="G687" s="11">
        <f>SUMIFS(Tabla13[VENTA ÚLT 12 MESES EN S/.],Tabla13[CATEGORÍA],Tabla13[[#This Row],[CATEGORÍA]])</f>
        <v>9947967</v>
      </c>
      <c r="H687" s="12">
        <f>IFERROR(Tabla13[[#This Row],[VENTA ÚLT 12 MESES EN S/.]]/Tabla13[[#This Row],[VENTA CAT ÚLT 12 MESES]],0)</f>
        <v>2.7024617190627995E-3</v>
      </c>
      <c r="I687" s="12">
        <f>SUMIFS($H$10:H687,$D$10:D687,Tabla13[[#This Row],[CATEGORÍA]])</f>
        <v>0.94481847396558505</v>
      </c>
      <c r="J687" s="3" t="str">
        <f>IFERROR(VLOOKUP(Tabla13[[#This Row],[% ACUM]],$D$5:$E$7,2,1),"C")</f>
        <v>C</v>
      </c>
    </row>
    <row r="688" spans="2:10" x14ac:dyDescent="0.2">
      <c r="B688" s="2">
        <v>347590</v>
      </c>
      <c r="C688" s="2" t="s">
        <v>493</v>
      </c>
      <c r="D688" s="2" t="s">
        <v>45</v>
      </c>
      <c r="E688" s="3" t="s">
        <v>6</v>
      </c>
      <c r="F688" s="11">
        <v>26672</v>
      </c>
      <c r="G688" s="11">
        <f>SUMIFS(Tabla13[VENTA ÚLT 12 MESES EN S/.],Tabla13[CATEGORÍA],Tabla13[[#This Row],[CATEGORÍA]])</f>
        <v>9947967</v>
      </c>
      <c r="H688" s="12">
        <f>IFERROR(Tabla13[[#This Row],[VENTA ÚLT 12 MESES EN S/.]]/Tabla13[[#This Row],[VENTA CAT ÚLT 12 MESES]],0)</f>
        <v>2.6811508321247951E-3</v>
      </c>
      <c r="I688" s="12">
        <f>SUMIFS($H$10:H688,$D$10:D688,Tabla13[[#This Row],[CATEGORÍA]])</f>
        <v>0.94749962479770988</v>
      </c>
      <c r="J688" s="3" t="str">
        <f>IFERROR(VLOOKUP(Tabla13[[#This Row],[% ACUM]],$D$5:$E$7,2,1),"C")</f>
        <v>C</v>
      </c>
    </row>
    <row r="689" spans="2:10" x14ac:dyDescent="0.2">
      <c r="B689" s="2">
        <v>347752</v>
      </c>
      <c r="C689" s="2" t="s">
        <v>558</v>
      </c>
      <c r="D689" s="2" t="s">
        <v>45</v>
      </c>
      <c r="E689" s="3" t="s">
        <v>6</v>
      </c>
      <c r="F689" s="11">
        <v>26054</v>
      </c>
      <c r="G689" s="11">
        <f>SUMIFS(Tabla13[VENTA ÚLT 12 MESES EN S/.],Tabla13[CATEGORÍA],Tabla13[[#This Row],[CATEGORÍA]])</f>
        <v>9947967</v>
      </c>
      <c r="H689" s="12">
        <f>IFERROR(Tabla13[[#This Row],[VENTA ÚLT 12 MESES EN S/.]]/Tabla13[[#This Row],[VENTA CAT ÚLT 12 MESES]],0)</f>
        <v>2.61902758623948E-3</v>
      </c>
      <c r="I689" s="12">
        <f>SUMIFS($H$10:H689,$D$10:D689,Tabla13[[#This Row],[CATEGORÍA]])</f>
        <v>0.95011865238394932</v>
      </c>
      <c r="J689" s="3" t="str">
        <f>IFERROR(VLOOKUP(Tabla13[[#This Row],[% ACUM]],$D$5:$E$7,2,1),"C")</f>
        <v>C</v>
      </c>
    </row>
    <row r="690" spans="2:10" x14ac:dyDescent="0.2">
      <c r="B690" s="2">
        <v>347644</v>
      </c>
      <c r="C690" s="2" t="s">
        <v>177</v>
      </c>
      <c r="D690" s="2" t="s">
        <v>45</v>
      </c>
      <c r="E690" s="3" t="s">
        <v>6</v>
      </c>
      <c r="F690" s="11">
        <v>25496</v>
      </c>
      <c r="G690" s="11">
        <f>SUMIFS(Tabla13[VENTA ÚLT 12 MESES EN S/.],Tabla13[CATEGORÍA],Tabla13[[#This Row],[CATEGORÍA]])</f>
        <v>9947967</v>
      </c>
      <c r="H690" s="12">
        <f>IFERROR(Tabla13[[#This Row],[VENTA ÚLT 12 MESES EN S/.]]/Tabla13[[#This Row],[VENTA CAT ÚLT 12 MESES]],0)</f>
        <v>2.5629357234498266E-3</v>
      </c>
      <c r="I690" s="12">
        <f>SUMIFS($H$10:H690,$D$10:D690,Tabla13[[#This Row],[CATEGORÍA]])</f>
        <v>0.95268158810739911</v>
      </c>
      <c r="J690" s="3" t="str">
        <f>IFERROR(VLOOKUP(Tabla13[[#This Row],[% ACUM]],$D$5:$E$7,2,1),"C")</f>
        <v>C</v>
      </c>
    </row>
    <row r="691" spans="2:10" x14ac:dyDescent="0.2">
      <c r="B691" s="2">
        <v>366743</v>
      </c>
      <c r="C691" s="2" t="s">
        <v>135</v>
      </c>
      <c r="D691" s="2" t="s">
        <v>45</v>
      </c>
      <c r="E691" s="3" t="s">
        <v>6</v>
      </c>
      <c r="F691" s="11">
        <v>24595</v>
      </c>
      <c r="G691" s="11">
        <f>SUMIFS(Tabla13[VENTA ÚLT 12 MESES EN S/.],Tabla13[CATEGORÍA],Tabla13[[#This Row],[CATEGORÍA]])</f>
        <v>9947967</v>
      </c>
      <c r="H691" s="12">
        <f>IFERROR(Tabla13[[#This Row],[VENTA ÚLT 12 MESES EN S/.]]/Tabla13[[#This Row],[VENTA CAT ÚLT 12 MESES]],0)</f>
        <v>2.4723644539633074E-3</v>
      </c>
      <c r="I691" s="12">
        <f>SUMIFS($H$10:H691,$D$10:D691,Tabla13[[#This Row],[CATEGORÍA]])</f>
        <v>0.95515395256136237</v>
      </c>
      <c r="J691" s="3" t="str">
        <f>IFERROR(VLOOKUP(Tabla13[[#This Row],[% ACUM]],$D$5:$E$7,2,1),"C")</f>
        <v>C</v>
      </c>
    </row>
    <row r="692" spans="2:10" x14ac:dyDescent="0.2">
      <c r="B692" s="2">
        <v>347643</v>
      </c>
      <c r="C692" s="2" t="s">
        <v>224</v>
      </c>
      <c r="D692" s="2" t="s">
        <v>45</v>
      </c>
      <c r="E692" s="3" t="s">
        <v>6</v>
      </c>
      <c r="F692" s="11">
        <v>22502</v>
      </c>
      <c r="G692" s="11">
        <f>SUMIFS(Tabla13[VENTA ÚLT 12 MESES EN S/.],Tabla13[CATEGORÍA],Tabla13[[#This Row],[CATEGORÍA]])</f>
        <v>9947967</v>
      </c>
      <c r="H692" s="12">
        <f>IFERROR(Tabla13[[#This Row],[VENTA ÚLT 12 MESES EN S/.]]/Tabla13[[#This Row],[VENTA CAT ÚLT 12 MESES]],0)</f>
        <v>2.2619697069763099E-3</v>
      </c>
      <c r="I692" s="12">
        <f>SUMIFS($H$10:H692,$D$10:D692,Tabla13[[#This Row],[CATEGORÍA]])</f>
        <v>0.95741592226833871</v>
      </c>
      <c r="J692" s="3" t="str">
        <f>IFERROR(VLOOKUP(Tabla13[[#This Row],[% ACUM]],$D$5:$E$7,2,1),"C")</f>
        <v>C</v>
      </c>
    </row>
    <row r="693" spans="2:10" x14ac:dyDescent="0.2">
      <c r="B693" s="2">
        <v>347653</v>
      </c>
      <c r="C693" s="2" t="s">
        <v>47</v>
      </c>
      <c r="D693" s="2" t="s">
        <v>45</v>
      </c>
      <c r="E693" s="3" t="s">
        <v>6</v>
      </c>
      <c r="F693" s="11">
        <v>22465</v>
      </c>
      <c r="G693" s="11">
        <f>SUMIFS(Tabla13[VENTA ÚLT 12 MESES EN S/.],Tabla13[CATEGORÍA],Tabla13[[#This Row],[CATEGORÍA]])</f>
        <v>9947967</v>
      </c>
      <c r="H693" s="12">
        <f>IFERROR(Tabla13[[#This Row],[VENTA ÚLT 12 MESES EN S/.]]/Tabla13[[#This Row],[VENTA CAT ÚLT 12 MESES]],0)</f>
        <v>2.2582503540673183E-3</v>
      </c>
      <c r="I693" s="12">
        <f>SUMIFS($H$10:H693,$D$10:D693,Tabla13[[#This Row],[CATEGORÍA]])</f>
        <v>0.95967417262240606</v>
      </c>
      <c r="J693" s="3" t="str">
        <f>IFERROR(VLOOKUP(Tabla13[[#This Row],[% ACUM]],$D$5:$E$7,2,1),"C")</f>
        <v>C</v>
      </c>
    </row>
    <row r="694" spans="2:10" x14ac:dyDescent="0.2">
      <c r="B694" s="2">
        <v>348641</v>
      </c>
      <c r="C694" s="2" t="s">
        <v>355</v>
      </c>
      <c r="D694" s="2" t="s">
        <v>45</v>
      </c>
      <c r="E694" s="3" t="s">
        <v>6</v>
      </c>
      <c r="F694" s="11">
        <v>22462</v>
      </c>
      <c r="G694" s="11">
        <f>SUMIFS(Tabla13[VENTA ÚLT 12 MESES EN S/.],Tabla13[CATEGORÍA],Tabla13[[#This Row],[CATEGORÍA]])</f>
        <v>9947967</v>
      </c>
      <c r="H694" s="12">
        <f>IFERROR(Tabla13[[#This Row],[VENTA ÚLT 12 MESES EN S/.]]/Tabla13[[#This Row],[VENTA CAT ÚLT 12 MESES]],0)</f>
        <v>2.2579487849125352E-3</v>
      </c>
      <c r="I694" s="12">
        <f>SUMIFS($H$10:H694,$D$10:D694,Tabla13[[#This Row],[CATEGORÍA]])</f>
        <v>0.96193212140731865</v>
      </c>
      <c r="J694" s="3" t="str">
        <f>IFERROR(VLOOKUP(Tabla13[[#This Row],[% ACUM]],$D$5:$E$7,2,1),"C")</f>
        <v>C</v>
      </c>
    </row>
    <row r="695" spans="2:10" x14ac:dyDescent="0.2">
      <c r="B695" s="2">
        <v>348527</v>
      </c>
      <c r="C695" s="2" t="s">
        <v>464</v>
      </c>
      <c r="D695" s="2" t="s">
        <v>45</v>
      </c>
      <c r="E695" s="3" t="s">
        <v>6</v>
      </c>
      <c r="F695" s="11">
        <v>19608</v>
      </c>
      <c r="G695" s="11">
        <f>SUMIFS(Tabla13[VENTA ÚLT 12 MESES EN S/.],Tabla13[CATEGORÍA],Tabla13[[#This Row],[CATEGORÍA]])</f>
        <v>9947967</v>
      </c>
      <c r="H695" s="12">
        <f>IFERROR(Tabla13[[#This Row],[VENTA ÚLT 12 MESES EN S/.]]/Tabla13[[#This Row],[VENTA CAT ÚLT 12 MESES]],0)</f>
        <v>1.9710559956622291E-3</v>
      </c>
      <c r="I695" s="12">
        <f>SUMIFS($H$10:H695,$D$10:D695,Tabla13[[#This Row],[CATEGORÍA]])</f>
        <v>0.96390317740298093</v>
      </c>
      <c r="J695" s="3" t="str">
        <f>IFERROR(VLOOKUP(Tabla13[[#This Row],[% ACUM]],$D$5:$E$7,2,1),"C")</f>
        <v>C</v>
      </c>
    </row>
    <row r="696" spans="2:10" x14ac:dyDescent="0.2">
      <c r="B696" s="2">
        <v>366744</v>
      </c>
      <c r="C696" s="2" t="s">
        <v>136</v>
      </c>
      <c r="D696" s="2" t="s">
        <v>45</v>
      </c>
      <c r="E696" s="3" t="s">
        <v>6</v>
      </c>
      <c r="F696" s="11">
        <v>19433</v>
      </c>
      <c r="G696" s="11">
        <f>SUMIFS(Tabla13[VENTA ÚLT 12 MESES EN S/.],Tabla13[CATEGORÍA],Tabla13[[#This Row],[CATEGORÍA]])</f>
        <v>9947967</v>
      </c>
      <c r="H696" s="12">
        <f>IFERROR(Tabla13[[#This Row],[VENTA ÚLT 12 MESES EN S/.]]/Tabla13[[#This Row],[VENTA CAT ÚLT 12 MESES]],0)</f>
        <v>1.9534644616332163E-3</v>
      </c>
      <c r="I696" s="12">
        <f>SUMIFS($H$10:H696,$D$10:D696,Tabla13[[#This Row],[CATEGORÍA]])</f>
        <v>0.96585664186461417</v>
      </c>
      <c r="J696" s="3" t="str">
        <f>IFERROR(VLOOKUP(Tabla13[[#This Row],[% ACUM]],$D$5:$E$7,2,1),"C")</f>
        <v>C</v>
      </c>
    </row>
    <row r="697" spans="2:10" x14ac:dyDescent="0.2">
      <c r="B697" s="2">
        <v>347638</v>
      </c>
      <c r="C697" s="2" t="s">
        <v>184</v>
      </c>
      <c r="D697" s="2" t="s">
        <v>45</v>
      </c>
      <c r="E697" s="3" t="s">
        <v>6</v>
      </c>
      <c r="F697" s="11">
        <v>19367</v>
      </c>
      <c r="G697" s="11">
        <f>SUMIFS(Tabla13[VENTA ÚLT 12 MESES EN S/.],Tabla13[CATEGORÍA],Tabla13[[#This Row],[CATEGORÍA]])</f>
        <v>9947967</v>
      </c>
      <c r="H697" s="12">
        <f>IFERROR(Tabla13[[#This Row],[VENTA ÚLT 12 MESES EN S/.]]/Tabla13[[#This Row],[VENTA CAT ÚLT 12 MESES]],0)</f>
        <v>1.9468299402279883E-3</v>
      </c>
      <c r="I697" s="12">
        <f>SUMIFS($H$10:H697,$D$10:D697,Tabla13[[#This Row],[CATEGORÍA]])</f>
        <v>0.96780347180484216</v>
      </c>
      <c r="J697" s="3" t="str">
        <f>IFERROR(VLOOKUP(Tabla13[[#This Row],[% ACUM]],$D$5:$E$7,2,1),"C")</f>
        <v>C</v>
      </c>
    </row>
    <row r="698" spans="2:10" x14ac:dyDescent="0.2">
      <c r="B698" s="2">
        <v>347728</v>
      </c>
      <c r="C698" s="2" t="s">
        <v>200</v>
      </c>
      <c r="D698" s="2" t="s">
        <v>45</v>
      </c>
      <c r="E698" s="3" t="s">
        <v>6</v>
      </c>
      <c r="F698" s="11">
        <v>18592</v>
      </c>
      <c r="G698" s="11">
        <f>SUMIFS(Tabla13[VENTA ÚLT 12 MESES EN S/.],Tabla13[CATEGORÍA],Tabla13[[#This Row],[CATEGORÍA]])</f>
        <v>9947967</v>
      </c>
      <c r="H698" s="12">
        <f>IFERROR(Tabla13[[#This Row],[VENTA ÚLT 12 MESES EN S/.]]/Tabla13[[#This Row],[VENTA CAT ÚLT 12 MESES]],0)</f>
        <v>1.8689245752423586E-3</v>
      </c>
      <c r="I698" s="12">
        <f>SUMIFS($H$10:H698,$D$10:D698,Tabla13[[#This Row],[CATEGORÍA]])</f>
        <v>0.96967239638008451</v>
      </c>
      <c r="J698" s="3" t="str">
        <f>IFERROR(VLOOKUP(Tabla13[[#This Row],[% ACUM]],$D$5:$E$7,2,1),"C")</f>
        <v>C</v>
      </c>
    </row>
    <row r="699" spans="2:10" x14ac:dyDescent="0.2">
      <c r="B699" s="2">
        <v>347733</v>
      </c>
      <c r="C699" s="2" t="s">
        <v>481</v>
      </c>
      <c r="D699" s="2" t="s">
        <v>45</v>
      </c>
      <c r="E699" s="3" t="s">
        <v>6</v>
      </c>
      <c r="F699" s="11">
        <v>17341</v>
      </c>
      <c r="G699" s="11">
        <f>SUMIFS(Tabla13[VENTA ÚLT 12 MESES EN S/.],Tabla13[CATEGORÍA],Tabla13[[#This Row],[CATEGORÍA]])</f>
        <v>9947967</v>
      </c>
      <c r="H699" s="12">
        <f>IFERROR(Tabla13[[#This Row],[VENTA ÚLT 12 MESES EN S/.]]/Tabla13[[#This Row],[VENTA CAT ÚLT 12 MESES]],0)</f>
        <v>1.7431702376978131E-3</v>
      </c>
      <c r="I699" s="12">
        <f>SUMIFS($H$10:H699,$D$10:D699,Tabla13[[#This Row],[CATEGORÍA]])</f>
        <v>0.97141556661778228</v>
      </c>
      <c r="J699" s="3" t="str">
        <f>IFERROR(VLOOKUP(Tabla13[[#This Row],[% ACUM]],$D$5:$E$7,2,1),"C")</f>
        <v>C</v>
      </c>
    </row>
    <row r="700" spans="2:10" x14ac:dyDescent="0.2">
      <c r="B700" s="2">
        <v>347745</v>
      </c>
      <c r="C700" s="2" t="s">
        <v>328</v>
      </c>
      <c r="D700" s="2" t="s">
        <v>45</v>
      </c>
      <c r="E700" s="3" t="s">
        <v>6</v>
      </c>
      <c r="F700" s="11">
        <v>16670</v>
      </c>
      <c r="G700" s="11">
        <f>SUMIFS(Tabla13[VENTA ÚLT 12 MESES EN S/.],Tabla13[CATEGORÍA],Tabla13[[#This Row],[CATEGORÍA]])</f>
        <v>9947967</v>
      </c>
      <c r="H700" s="12">
        <f>IFERROR(Tabla13[[#This Row],[VENTA ÚLT 12 MESES EN S/.]]/Tabla13[[#This Row],[VENTA CAT ÚLT 12 MESES]],0)</f>
        <v>1.6757192700779969E-3</v>
      </c>
      <c r="I700" s="12">
        <f>SUMIFS($H$10:H700,$D$10:D700,Tabla13[[#This Row],[CATEGORÍA]])</f>
        <v>0.97309128588786031</v>
      </c>
      <c r="J700" s="3" t="str">
        <f>IFERROR(VLOOKUP(Tabla13[[#This Row],[% ACUM]],$D$5:$E$7,2,1),"C")</f>
        <v>C</v>
      </c>
    </row>
    <row r="701" spans="2:10" x14ac:dyDescent="0.2">
      <c r="B701" s="2">
        <v>347762</v>
      </c>
      <c r="C701" s="2" t="s">
        <v>98</v>
      </c>
      <c r="D701" s="2" t="s">
        <v>45</v>
      </c>
      <c r="E701" s="3" t="s">
        <v>6</v>
      </c>
      <c r="F701" s="11">
        <v>16002</v>
      </c>
      <c r="G701" s="11">
        <f>SUMIFS(Tabla13[VENTA ÚLT 12 MESES EN S/.],Tabla13[CATEGORÍA],Tabla13[[#This Row],[CATEGORÍA]])</f>
        <v>9947967</v>
      </c>
      <c r="H701" s="12">
        <f>IFERROR(Tabla13[[#This Row],[VENTA ÚLT 12 MESES EN S/.]]/Tabla13[[#This Row],[VENTA CAT ÚLT 12 MESES]],0)</f>
        <v>1.6085698716129637E-3</v>
      </c>
      <c r="I701" s="12">
        <f>SUMIFS($H$10:H701,$D$10:D701,Tabla13[[#This Row],[CATEGORÍA]])</f>
        <v>0.97469985575947327</v>
      </c>
      <c r="J701" s="3" t="str">
        <f>IFERROR(VLOOKUP(Tabla13[[#This Row],[% ACUM]],$D$5:$E$7,2,1),"C")</f>
        <v>C</v>
      </c>
    </row>
    <row r="702" spans="2:10" x14ac:dyDescent="0.2">
      <c r="B702" s="2">
        <v>347657</v>
      </c>
      <c r="C702" s="2" t="s">
        <v>201</v>
      </c>
      <c r="D702" s="2" t="s">
        <v>45</v>
      </c>
      <c r="E702" s="3" t="s">
        <v>6</v>
      </c>
      <c r="F702" s="11">
        <v>15905</v>
      </c>
      <c r="G702" s="11">
        <f>SUMIFS(Tabla13[VENTA ÚLT 12 MESES EN S/.],Tabla13[CATEGORÍA],Tabla13[[#This Row],[CATEGORÍA]])</f>
        <v>9947967</v>
      </c>
      <c r="H702" s="12">
        <f>IFERROR(Tabla13[[#This Row],[VENTA ÚLT 12 MESES EN S/.]]/Tabla13[[#This Row],[VENTA CAT ÚLT 12 MESES]],0)</f>
        <v>1.5988191356083106E-3</v>
      </c>
      <c r="I702" s="12">
        <f>SUMIFS($H$10:H702,$D$10:D702,Tabla13[[#This Row],[CATEGORÍA]])</f>
        <v>0.9762986748950816</v>
      </c>
      <c r="J702" s="3" t="str">
        <f>IFERROR(VLOOKUP(Tabla13[[#This Row],[% ACUM]],$D$5:$E$7,2,1),"C")</f>
        <v>C</v>
      </c>
    </row>
    <row r="703" spans="2:10" x14ac:dyDescent="0.2">
      <c r="B703" s="2">
        <v>347604</v>
      </c>
      <c r="C703" s="2" t="s">
        <v>168</v>
      </c>
      <c r="D703" s="2" t="s">
        <v>45</v>
      </c>
      <c r="E703" s="3" t="s">
        <v>6</v>
      </c>
      <c r="F703" s="11">
        <v>14505</v>
      </c>
      <c r="G703" s="11">
        <f>SUMIFS(Tabla13[VENTA ÚLT 12 MESES EN S/.],Tabla13[CATEGORÍA],Tabla13[[#This Row],[CATEGORÍA]])</f>
        <v>9947967</v>
      </c>
      <c r="H703" s="12">
        <f>IFERROR(Tabla13[[#This Row],[VENTA ÚLT 12 MESES EN S/.]]/Tabla13[[#This Row],[VENTA CAT ÚLT 12 MESES]],0)</f>
        <v>1.4580868633762053E-3</v>
      </c>
      <c r="I703" s="12">
        <f>SUMIFS($H$10:H703,$D$10:D703,Tabla13[[#This Row],[CATEGORÍA]])</f>
        <v>0.97775676175845783</v>
      </c>
      <c r="J703" s="3" t="str">
        <f>IFERROR(VLOOKUP(Tabla13[[#This Row],[% ACUM]],$D$5:$E$7,2,1),"C")</f>
        <v>C</v>
      </c>
    </row>
    <row r="704" spans="2:10" x14ac:dyDescent="0.2">
      <c r="B704" s="2">
        <v>347809</v>
      </c>
      <c r="C704" s="2" t="s">
        <v>595</v>
      </c>
      <c r="D704" s="2" t="s">
        <v>45</v>
      </c>
      <c r="E704" s="3" t="s">
        <v>6</v>
      </c>
      <c r="F704" s="11">
        <v>14351</v>
      </c>
      <c r="G704" s="11">
        <f>SUMIFS(Tabla13[VENTA ÚLT 12 MESES EN S/.],Tabla13[CATEGORÍA],Tabla13[[#This Row],[CATEGORÍA]])</f>
        <v>9947967</v>
      </c>
      <c r="H704" s="12">
        <f>IFERROR(Tabla13[[#This Row],[VENTA ÚLT 12 MESES EN S/.]]/Tabla13[[#This Row],[VENTA CAT ÚLT 12 MESES]],0)</f>
        <v>1.4426063134306739E-3</v>
      </c>
      <c r="I704" s="12">
        <f>SUMIFS($H$10:H704,$D$10:D704,Tabla13[[#This Row],[CATEGORÍA]])</f>
        <v>0.97919936807188845</v>
      </c>
      <c r="J704" s="3" t="str">
        <f>IFERROR(VLOOKUP(Tabla13[[#This Row],[% ACUM]],$D$5:$E$7,2,1),"C")</f>
        <v>C</v>
      </c>
    </row>
    <row r="705" spans="2:10" x14ac:dyDescent="0.2">
      <c r="B705" s="2">
        <v>348561</v>
      </c>
      <c r="C705" s="2" t="s">
        <v>804</v>
      </c>
      <c r="D705" s="2" t="s">
        <v>45</v>
      </c>
      <c r="E705" s="3" t="s">
        <v>6</v>
      </c>
      <c r="F705" s="11">
        <v>13925</v>
      </c>
      <c r="G705" s="11">
        <f>SUMIFS(Tabla13[VENTA ÚLT 12 MESES EN S/.],Tabla13[CATEGORÍA],Tabla13[[#This Row],[CATEGORÍA]])</f>
        <v>9947967</v>
      </c>
      <c r="H705" s="12">
        <f>IFERROR(Tabla13[[#This Row],[VENTA ÚLT 12 MESES EN S/.]]/Tabla13[[#This Row],[VENTA CAT ÚLT 12 MESES]],0)</f>
        <v>1.399783493451476E-3</v>
      </c>
      <c r="I705" s="12">
        <f>SUMIFS($H$10:H705,$D$10:D705,Tabla13[[#This Row],[CATEGORÍA]])</f>
        <v>0.98059915156533994</v>
      </c>
      <c r="J705" s="3" t="str">
        <f>IFERROR(VLOOKUP(Tabla13[[#This Row],[% ACUM]],$D$5:$E$7,2,1),"C")</f>
        <v>C</v>
      </c>
    </row>
    <row r="706" spans="2:10" x14ac:dyDescent="0.2">
      <c r="B706" s="2">
        <v>347640</v>
      </c>
      <c r="C706" s="2" t="s">
        <v>176</v>
      </c>
      <c r="D706" s="2" t="s">
        <v>45</v>
      </c>
      <c r="E706" s="3" t="s">
        <v>6</v>
      </c>
      <c r="F706" s="11">
        <v>13676</v>
      </c>
      <c r="G706" s="11">
        <f>SUMIFS(Tabla13[VENTA ÚLT 12 MESES EN S/.],Tabla13[CATEGORÍA],Tabla13[[#This Row],[CATEGORÍA]])</f>
        <v>9947967</v>
      </c>
      <c r="H706" s="12">
        <f>IFERROR(Tabla13[[#This Row],[VENTA ÚLT 12 MESES EN S/.]]/Tabla13[[#This Row],[VENTA CAT ÚLT 12 MESES]],0)</f>
        <v>1.3747532536044801E-3</v>
      </c>
      <c r="I706" s="12">
        <f>SUMIFS($H$10:H706,$D$10:D706,Tabla13[[#This Row],[CATEGORÍA]])</f>
        <v>0.98197390481894442</v>
      </c>
      <c r="J706" s="3" t="str">
        <f>IFERROR(VLOOKUP(Tabla13[[#This Row],[% ACUM]],$D$5:$E$7,2,1),"C")</f>
        <v>C</v>
      </c>
    </row>
    <row r="707" spans="2:10" x14ac:dyDescent="0.2">
      <c r="B707" s="2">
        <v>348512</v>
      </c>
      <c r="C707" s="2" t="s">
        <v>334</v>
      </c>
      <c r="D707" s="2" t="s">
        <v>45</v>
      </c>
      <c r="E707" s="3" t="s">
        <v>6</v>
      </c>
      <c r="F707" s="11">
        <v>13575</v>
      </c>
      <c r="G707" s="11">
        <f>SUMIFS(Tabla13[VENTA ÚLT 12 MESES EN S/.],Tabla13[CATEGORÍA],Tabla13[[#This Row],[CATEGORÍA]])</f>
        <v>9947967</v>
      </c>
      <c r="H707" s="12">
        <f>IFERROR(Tabla13[[#This Row],[VENTA ÚLT 12 MESES EN S/.]]/Tabla13[[#This Row],[VENTA CAT ÚLT 12 MESES]],0)</f>
        <v>1.3646004253934497E-3</v>
      </c>
      <c r="I707" s="12">
        <f>SUMIFS($H$10:H707,$D$10:D707,Tabla13[[#This Row],[CATEGORÍA]])</f>
        <v>0.98333850524433786</v>
      </c>
      <c r="J707" s="3" t="str">
        <f>IFERROR(VLOOKUP(Tabla13[[#This Row],[% ACUM]],$D$5:$E$7,2,1),"C")</f>
        <v>C</v>
      </c>
    </row>
    <row r="708" spans="2:10" x14ac:dyDescent="0.2">
      <c r="B708" s="2">
        <v>347767</v>
      </c>
      <c r="C708" s="2" t="s">
        <v>412</v>
      </c>
      <c r="D708" s="2" t="s">
        <v>45</v>
      </c>
      <c r="E708" s="3" t="s">
        <v>6</v>
      </c>
      <c r="F708" s="11">
        <v>13019</v>
      </c>
      <c r="G708" s="11">
        <f>SUMIFS(Tabla13[VENTA ÚLT 12 MESES EN S/.],Tabla13[CATEGORÍA],Tabla13[[#This Row],[CATEGORÍA]])</f>
        <v>9947967</v>
      </c>
      <c r="H708" s="12">
        <f>IFERROR(Tabla13[[#This Row],[VENTA ÚLT 12 MESES EN S/.]]/Tabla13[[#This Row],[VENTA CAT ÚLT 12 MESES]],0)</f>
        <v>1.3087096087069851E-3</v>
      </c>
      <c r="I708" s="12">
        <f>SUMIFS($H$10:H708,$D$10:D708,Tabla13[[#This Row],[CATEGORÍA]])</f>
        <v>0.98464721485304485</v>
      </c>
      <c r="J708" s="3" t="str">
        <f>IFERROR(VLOOKUP(Tabla13[[#This Row],[% ACUM]],$D$5:$E$7,2,1),"C")</f>
        <v>C</v>
      </c>
    </row>
    <row r="709" spans="2:10" x14ac:dyDescent="0.2">
      <c r="B709" s="2">
        <v>347646</v>
      </c>
      <c r="C709" s="2" t="s">
        <v>682</v>
      </c>
      <c r="D709" s="2" t="s">
        <v>45</v>
      </c>
      <c r="E709" s="3" t="s">
        <v>6</v>
      </c>
      <c r="F709" s="11">
        <v>12200</v>
      </c>
      <c r="G709" s="11">
        <f>SUMIFS(Tabla13[VENTA ÚLT 12 MESES EN S/.],Tabla13[CATEGORÍA],Tabla13[[#This Row],[CATEGORÍA]])</f>
        <v>9947967</v>
      </c>
      <c r="H709" s="12">
        <f>IFERROR(Tabla13[[#This Row],[VENTA ÚLT 12 MESES EN S/.]]/Tabla13[[#This Row],[VENTA CAT ÚLT 12 MESES]],0)</f>
        <v>1.2263812294512034E-3</v>
      </c>
      <c r="I709" s="12">
        <f>SUMIFS($H$10:H709,$D$10:D709,Tabla13[[#This Row],[CATEGORÍA]])</f>
        <v>0.98587359608249603</v>
      </c>
      <c r="J709" s="3" t="str">
        <f>IFERROR(VLOOKUP(Tabla13[[#This Row],[% ACUM]],$D$5:$E$7,2,1),"C")</f>
        <v>C</v>
      </c>
    </row>
    <row r="710" spans="2:10" x14ac:dyDescent="0.2">
      <c r="B710" s="2">
        <v>348681</v>
      </c>
      <c r="C710" s="2" t="s">
        <v>579</v>
      </c>
      <c r="D710" s="2" t="s">
        <v>45</v>
      </c>
      <c r="E710" s="3" t="s">
        <v>6</v>
      </c>
      <c r="F710" s="11">
        <v>12168</v>
      </c>
      <c r="G710" s="11">
        <f>SUMIFS(Tabla13[VENTA ÚLT 12 MESES EN S/.],Tabla13[CATEGORÍA],Tabla13[[#This Row],[CATEGORÍA]])</f>
        <v>9947967</v>
      </c>
      <c r="H710" s="12">
        <f>IFERROR(Tabla13[[#This Row],[VENTA ÚLT 12 MESES EN S/.]]/Tabla13[[#This Row],[VENTA CAT ÚLT 12 MESES]],0)</f>
        <v>1.2231644918001838E-3</v>
      </c>
      <c r="I710" s="12">
        <f>SUMIFS($H$10:H710,$D$10:D710,Tabla13[[#This Row],[CATEGORÍA]])</f>
        <v>0.98709676057429618</v>
      </c>
      <c r="J710" s="3" t="str">
        <f>IFERROR(VLOOKUP(Tabla13[[#This Row],[% ACUM]],$D$5:$E$7,2,1),"C")</f>
        <v>C</v>
      </c>
    </row>
    <row r="711" spans="2:10" x14ac:dyDescent="0.2">
      <c r="B711" s="2">
        <v>348643</v>
      </c>
      <c r="C711" s="2" t="s">
        <v>346</v>
      </c>
      <c r="D711" s="2" t="s">
        <v>45</v>
      </c>
      <c r="E711" s="3" t="s">
        <v>6</v>
      </c>
      <c r="F711" s="11">
        <v>11957</v>
      </c>
      <c r="G711" s="11">
        <f>SUMIFS(Tabla13[VENTA ÚLT 12 MESES EN S/.],Tabla13[CATEGORÍA],Tabla13[[#This Row],[CATEGORÍA]])</f>
        <v>9947967</v>
      </c>
      <c r="H711" s="12">
        <f>IFERROR(Tabla13[[#This Row],[VENTA ÚLT 12 MESES EN S/.]]/Tabla13[[#This Row],[VENTA CAT ÚLT 12 MESES]],0)</f>
        <v>1.2019541279137738E-3</v>
      </c>
      <c r="I711" s="12">
        <f>SUMIFS($H$10:H711,$D$10:D711,Tabla13[[#This Row],[CATEGORÍA]])</f>
        <v>0.98829871470220998</v>
      </c>
      <c r="J711" s="3" t="str">
        <f>IFERROR(VLOOKUP(Tabla13[[#This Row],[% ACUM]],$D$5:$E$7,2,1),"C")</f>
        <v>C</v>
      </c>
    </row>
    <row r="712" spans="2:10" x14ac:dyDescent="0.2">
      <c r="B712" s="2">
        <v>347730</v>
      </c>
      <c r="C712" s="2" t="s">
        <v>494</v>
      </c>
      <c r="D712" s="2" t="s">
        <v>45</v>
      </c>
      <c r="E712" s="3" t="s">
        <v>6</v>
      </c>
      <c r="F712" s="11">
        <v>11691</v>
      </c>
      <c r="G712" s="11">
        <f>SUMIFS(Tabla13[VENTA ÚLT 12 MESES EN S/.],Tabla13[CATEGORÍA],Tabla13[[#This Row],[CATEGORÍA]])</f>
        <v>9947967</v>
      </c>
      <c r="H712" s="12">
        <f>IFERROR(Tabla13[[#This Row],[VENTA ÚLT 12 MESES EN S/.]]/Tabla13[[#This Row],[VENTA CAT ÚLT 12 MESES]],0)</f>
        <v>1.1752149961896737E-3</v>
      </c>
      <c r="I712" s="12">
        <f>SUMIFS($H$10:H712,$D$10:D712,Tabla13[[#This Row],[CATEGORÍA]])</f>
        <v>0.98947392969839965</v>
      </c>
      <c r="J712" s="3" t="str">
        <f>IFERROR(VLOOKUP(Tabla13[[#This Row],[% ACUM]],$D$5:$E$7,2,1),"C")</f>
        <v>C</v>
      </c>
    </row>
    <row r="713" spans="2:10" x14ac:dyDescent="0.2">
      <c r="B713" s="2">
        <v>348503</v>
      </c>
      <c r="C713" s="2" t="s">
        <v>136</v>
      </c>
      <c r="D713" s="2" t="s">
        <v>45</v>
      </c>
      <c r="E713" s="3" t="s">
        <v>6</v>
      </c>
      <c r="F713" s="11">
        <v>11364</v>
      </c>
      <c r="G713" s="11">
        <f>SUMIFS(Tabla13[VENTA ÚLT 12 MESES EN S/.],Tabla13[CATEGORÍA],Tabla13[[#This Row],[CATEGORÍA]])</f>
        <v>9947967</v>
      </c>
      <c r="H713" s="12">
        <f>IFERROR(Tabla13[[#This Row],[VENTA ÚLT 12 MESES EN S/.]]/Tabla13[[#This Row],[VENTA CAT ÚLT 12 MESES]],0)</f>
        <v>1.1423439583183178E-3</v>
      </c>
      <c r="I713" s="12">
        <f>SUMIFS($H$10:H713,$D$10:D713,Tabla13[[#This Row],[CATEGORÍA]])</f>
        <v>0.990616273656718</v>
      </c>
      <c r="J713" s="3" t="str">
        <f>IFERROR(VLOOKUP(Tabla13[[#This Row],[% ACUM]],$D$5:$E$7,2,1),"C")</f>
        <v>C</v>
      </c>
    </row>
    <row r="714" spans="2:10" x14ac:dyDescent="0.2">
      <c r="B714" s="2">
        <v>369448</v>
      </c>
      <c r="C714" s="2" t="s">
        <v>811</v>
      </c>
      <c r="D714" s="2" t="s">
        <v>45</v>
      </c>
      <c r="E714" s="3" t="s">
        <v>6</v>
      </c>
      <c r="F714" s="11">
        <v>10791</v>
      </c>
      <c r="G714" s="11">
        <f>SUMIFS(Tabla13[VENTA ÚLT 12 MESES EN S/.],Tabla13[CATEGORÍA],Tabla13[[#This Row],[CATEGORÍA]])</f>
        <v>9947967</v>
      </c>
      <c r="H714" s="12">
        <f>IFERROR(Tabla13[[#This Row],[VENTA ÚLT 12 MESES EN S/.]]/Tabla13[[#This Row],[VENTA CAT ÚLT 12 MESES]],0)</f>
        <v>1.0847442497547489E-3</v>
      </c>
      <c r="I714" s="12">
        <f>SUMIFS($H$10:H714,$D$10:D714,Tabla13[[#This Row],[CATEGORÍA]])</f>
        <v>0.9917010179064728</v>
      </c>
      <c r="J714" s="3" t="str">
        <f>IFERROR(VLOOKUP(Tabla13[[#This Row],[% ACUM]],$D$5:$E$7,2,1),"C")</f>
        <v>C</v>
      </c>
    </row>
    <row r="715" spans="2:10" x14ac:dyDescent="0.2">
      <c r="B715" s="2">
        <v>347742</v>
      </c>
      <c r="C715" s="2" t="s">
        <v>405</v>
      </c>
      <c r="D715" s="2" t="s">
        <v>45</v>
      </c>
      <c r="E715" s="3" t="s">
        <v>6</v>
      </c>
      <c r="F715" s="11">
        <v>9918</v>
      </c>
      <c r="G715" s="11">
        <f>SUMIFS(Tabla13[VENTA ÚLT 12 MESES EN S/.],Tabla13[CATEGORÍA],Tabla13[[#This Row],[CATEGORÍA]])</f>
        <v>9947967</v>
      </c>
      <c r="H715" s="12">
        <f>IFERROR(Tabla13[[#This Row],[VENTA ÚLT 12 MESES EN S/.]]/Tabla13[[#This Row],[VENTA CAT ÚLT 12 MESES]],0)</f>
        <v>9.9698762571287188E-4</v>
      </c>
      <c r="I715" s="12">
        <f>SUMIFS($H$10:H715,$D$10:D715,Tabla13[[#This Row],[CATEGORÍA]])</f>
        <v>0.99269800553218568</v>
      </c>
      <c r="J715" s="3" t="str">
        <f>IFERROR(VLOOKUP(Tabla13[[#This Row],[% ACUM]],$D$5:$E$7,2,1),"C")</f>
        <v>C</v>
      </c>
    </row>
    <row r="716" spans="2:10" x14ac:dyDescent="0.2">
      <c r="B716" s="2">
        <v>347748</v>
      </c>
      <c r="C716" s="2" t="s">
        <v>406</v>
      </c>
      <c r="D716" s="2" t="s">
        <v>45</v>
      </c>
      <c r="E716" s="3" t="s">
        <v>6</v>
      </c>
      <c r="F716" s="11">
        <v>9139</v>
      </c>
      <c r="G716" s="11">
        <f>SUMIFS(Tabla13[VENTA ÚLT 12 MESES EN S/.],Tabla13[CATEGORÍA],Tabla13[[#This Row],[CATEGORÍA]])</f>
        <v>9947967</v>
      </c>
      <c r="H716" s="12">
        <f>IFERROR(Tabla13[[#This Row],[VENTA ÚLT 12 MESES EN S/.]]/Tabla13[[#This Row],[VENTA CAT ÚLT 12 MESES]],0)</f>
        <v>9.1868016852086464E-4</v>
      </c>
      <c r="I716" s="12">
        <f>SUMIFS($H$10:H716,$D$10:D716,Tabla13[[#This Row],[CATEGORÍA]])</f>
        <v>0.99361668570070649</v>
      </c>
      <c r="J716" s="3" t="str">
        <f>IFERROR(VLOOKUP(Tabla13[[#This Row],[% ACUM]],$D$5:$E$7,2,1),"C")</f>
        <v>C</v>
      </c>
    </row>
    <row r="717" spans="2:10" x14ac:dyDescent="0.2">
      <c r="B717" s="2">
        <v>348494</v>
      </c>
      <c r="C717" s="2" t="s">
        <v>593</v>
      </c>
      <c r="D717" s="2" t="s">
        <v>45</v>
      </c>
      <c r="E717" s="3" t="s">
        <v>6</v>
      </c>
      <c r="F717" s="11">
        <v>7733</v>
      </c>
      <c r="G717" s="11">
        <f>SUMIFS(Tabla13[VENTA ÚLT 12 MESES EN S/.],Tabla13[CATEGORÍA],Tabla13[[#This Row],[CATEGORÍA]])</f>
        <v>9947967</v>
      </c>
      <c r="H717" s="12">
        <f>IFERROR(Tabla13[[#This Row],[VENTA ÚLT 12 MESES EN S/.]]/Tabla13[[#This Row],[VENTA CAT ÚLT 12 MESES]],0)</f>
        <v>7.773447579791931E-4</v>
      </c>
      <c r="I717" s="12">
        <f>SUMIFS($H$10:H717,$D$10:D717,Tabla13[[#This Row],[CATEGORÍA]])</f>
        <v>0.99439403045868568</v>
      </c>
      <c r="J717" s="3" t="str">
        <f>IFERROR(VLOOKUP(Tabla13[[#This Row],[% ACUM]],$D$5:$E$7,2,1),"C")</f>
        <v>C</v>
      </c>
    </row>
    <row r="718" spans="2:10" x14ac:dyDescent="0.2">
      <c r="B718" s="2">
        <v>347741</v>
      </c>
      <c r="C718" s="2" t="s">
        <v>405</v>
      </c>
      <c r="D718" s="2" t="s">
        <v>45</v>
      </c>
      <c r="E718" s="3" t="s">
        <v>6</v>
      </c>
      <c r="F718" s="11">
        <v>7720</v>
      </c>
      <c r="G718" s="11">
        <f>SUMIFS(Tabla13[VENTA ÚLT 12 MESES EN S/.],Tabla13[CATEGORÍA],Tabla13[[#This Row],[CATEGORÍA]])</f>
        <v>9947967</v>
      </c>
      <c r="H718" s="12">
        <f>IFERROR(Tabla13[[#This Row],[VENTA ÚLT 12 MESES EN S/.]]/Tabla13[[#This Row],[VENTA CAT ÚLT 12 MESES]],0)</f>
        <v>7.7603795830846647E-4</v>
      </c>
      <c r="I718" s="12">
        <f>SUMIFS($H$10:H718,$D$10:D718,Tabla13[[#This Row],[CATEGORÍA]])</f>
        <v>0.99517006841699418</v>
      </c>
      <c r="J718" s="3" t="str">
        <f>IFERROR(VLOOKUP(Tabla13[[#This Row],[% ACUM]],$D$5:$E$7,2,1),"C")</f>
        <v>C</v>
      </c>
    </row>
    <row r="719" spans="2:10" x14ac:dyDescent="0.2">
      <c r="B719" s="2">
        <v>347641</v>
      </c>
      <c r="C719" s="2" t="s">
        <v>176</v>
      </c>
      <c r="D719" s="2" t="s">
        <v>45</v>
      </c>
      <c r="E719" s="3" t="s">
        <v>6</v>
      </c>
      <c r="F719" s="11">
        <v>6624</v>
      </c>
      <c r="G719" s="11">
        <f>SUMIFS(Tabla13[VENTA ÚLT 12 MESES EN S/.],Tabla13[CATEGORÍA],Tabla13[[#This Row],[CATEGORÍA]])</f>
        <v>9947967</v>
      </c>
      <c r="H719" s="12">
        <f>IFERROR(Tabla13[[#This Row],[VENTA ÚLT 12 MESES EN S/.]]/Tabla13[[#This Row],[VENTA CAT ÚLT 12 MESES]],0)</f>
        <v>6.6586469376104683E-4</v>
      </c>
      <c r="I719" s="12">
        <f>SUMIFS($H$10:H719,$D$10:D719,Tabla13[[#This Row],[CATEGORÍA]])</f>
        <v>0.99583593311075524</v>
      </c>
      <c r="J719" s="3" t="str">
        <f>IFERROR(VLOOKUP(Tabla13[[#This Row],[% ACUM]],$D$5:$E$7,2,1),"C")</f>
        <v>C</v>
      </c>
    </row>
    <row r="720" spans="2:10" x14ac:dyDescent="0.2">
      <c r="B720" s="2">
        <v>348683</v>
      </c>
      <c r="C720" s="2" t="s">
        <v>607</v>
      </c>
      <c r="D720" s="2" t="s">
        <v>45</v>
      </c>
      <c r="E720" s="3" t="s">
        <v>6</v>
      </c>
      <c r="F720" s="11">
        <v>6483</v>
      </c>
      <c r="G720" s="11">
        <f>SUMIFS(Tabla13[VENTA ÚLT 12 MESES EN S/.],Tabla13[CATEGORÍA],Tabla13[[#This Row],[CATEGORÍA]])</f>
        <v>9947967</v>
      </c>
      <c r="H720" s="12">
        <f>IFERROR(Tabla13[[#This Row],[VENTA ÚLT 12 MESES EN S/.]]/Tabla13[[#This Row],[VENTA CAT ÚLT 12 MESES]],0)</f>
        <v>6.5169094348624195E-4</v>
      </c>
      <c r="I720" s="12">
        <f>SUMIFS($H$10:H720,$D$10:D720,Tabla13[[#This Row],[CATEGORÍA]])</f>
        <v>0.99648762405424152</v>
      </c>
      <c r="J720" s="3" t="str">
        <f>IFERROR(VLOOKUP(Tabla13[[#This Row],[% ACUM]],$D$5:$E$7,2,1),"C")</f>
        <v>C</v>
      </c>
    </row>
    <row r="721" spans="2:10" x14ac:dyDescent="0.2">
      <c r="B721" s="2">
        <v>348635</v>
      </c>
      <c r="C721" s="2" t="s">
        <v>169</v>
      </c>
      <c r="D721" s="2" t="s">
        <v>45</v>
      </c>
      <c r="E721" s="3" t="s">
        <v>6</v>
      </c>
      <c r="F721" s="11">
        <v>6217</v>
      </c>
      <c r="G721" s="11">
        <f>SUMIFS(Tabla13[VENTA ÚLT 12 MESES EN S/.],Tabla13[CATEGORÍA],Tabla13[[#This Row],[CATEGORÍA]])</f>
        <v>9947967</v>
      </c>
      <c r="H721" s="12">
        <f>IFERROR(Tabla13[[#This Row],[VENTA ÚLT 12 MESES EN S/.]]/Tabla13[[#This Row],[VENTA CAT ÚLT 12 MESES]],0)</f>
        <v>6.2495181176214199E-4</v>
      </c>
      <c r="I721" s="12">
        <f>SUMIFS($H$10:H721,$D$10:D721,Tabla13[[#This Row],[CATEGORÍA]])</f>
        <v>0.99711257586600366</v>
      </c>
      <c r="J721" s="3" t="str">
        <f>IFERROR(VLOOKUP(Tabla13[[#This Row],[% ACUM]],$D$5:$E$7,2,1),"C")</f>
        <v>C</v>
      </c>
    </row>
    <row r="722" spans="2:10" x14ac:dyDescent="0.2">
      <c r="B722" s="2">
        <v>348586</v>
      </c>
      <c r="C722" s="2" t="s">
        <v>343</v>
      </c>
      <c r="D722" s="2" t="s">
        <v>45</v>
      </c>
      <c r="E722" s="3" t="s">
        <v>6</v>
      </c>
      <c r="F722" s="11">
        <v>5898</v>
      </c>
      <c r="G722" s="11">
        <f>SUMIFS(Tabla13[VENTA ÚLT 12 MESES EN S/.],Tabla13[CATEGORÍA],Tabla13[[#This Row],[CATEGORÍA]])</f>
        <v>9947967</v>
      </c>
      <c r="H722" s="12">
        <f>IFERROR(Tabla13[[#This Row],[VENTA ÚLT 12 MESES EN S/.]]/Tabla13[[#This Row],[VENTA CAT ÚLT 12 MESES]],0)</f>
        <v>5.9288495830354081E-4</v>
      </c>
      <c r="I722" s="12">
        <f>SUMIFS($H$10:H722,$D$10:D722,Tabla13[[#This Row],[CATEGORÍA]])</f>
        <v>0.99770546082430722</v>
      </c>
      <c r="J722" s="3" t="str">
        <f>IFERROR(VLOOKUP(Tabla13[[#This Row],[% ACUM]],$D$5:$E$7,2,1),"C")</f>
        <v>C</v>
      </c>
    </row>
    <row r="723" spans="2:10" x14ac:dyDescent="0.2">
      <c r="B723" s="2">
        <v>348591</v>
      </c>
      <c r="C723" s="2" t="s">
        <v>358</v>
      </c>
      <c r="D723" s="2" t="s">
        <v>45</v>
      </c>
      <c r="E723" s="3" t="s">
        <v>6</v>
      </c>
      <c r="F723" s="11">
        <v>5699</v>
      </c>
      <c r="G723" s="11">
        <f>SUMIFS(Tabla13[VENTA ÚLT 12 MESES EN S/.],Tabla13[CATEGORÍA],Tabla13[[#This Row],[CATEGORÍA]])</f>
        <v>9947967</v>
      </c>
      <c r="H723" s="12">
        <f>IFERROR(Tabla13[[#This Row],[VENTA ÚLT 12 MESES EN S/.]]/Tabla13[[#This Row],[VENTA CAT ÚLT 12 MESES]],0)</f>
        <v>5.7288087103626298E-4</v>
      </c>
      <c r="I723" s="12">
        <f>SUMIFS($H$10:H723,$D$10:D723,Tabla13[[#This Row],[CATEGORÍA]])</f>
        <v>0.99827834169534346</v>
      </c>
      <c r="J723" s="3" t="str">
        <f>IFERROR(VLOOKUP(Tabla13[[#This Row],[% ACUM]],$D$5:$E$7,2,1),"C")</f>
        <v>C</v>
      </c>
    </row>
    <row r="724" spans="2:10" x14ac:dyDescent="0.2">
      <c r="B724" s="2">
        <v>347802</v>
      </c>
      <c r="C724" s="2" t="s">
        <v>552</v>
      </c>
      <c r="D724" s="2" t="s">
        <v>45</v>
      </c>
      <c r="E724" s="3" t="s">
        <v>6</v>
      </c>
      <c r="F724" s="11">
        <v>4565</v>
      </c>
      <c r="G724" s="11">
        <f>SUMIFS(Tabla13[VENTA ÚLT 12 MESES EN S/.],Tabla13[CATEGORÍA],Tabla13[[#This Row],[CATEGORÍA]])</f>
        <v>9947967</v>
      </c>
      <c r="H724" s="12">
        <f>IFERROR(Tabla13[[#This Row],[VENTA ÚLT 12 MESES EN S/.]]/Tabla13[[#This Row],[VENTA CAT ÚLT 12 MESES]],0)</f>
        <v>4.5888773052825768E-4</v>
      </c>
      <c r="I724" s="12">
        <f>SUMIFS($H$10:H724,$D$10:D724,Tabla13[[#This Row],[CATEGORÍA]])</f>
        <v>0.99873722942587173</v>
      </c>
      <c r="J724" s="3" t="str">
        <f>IFERROR(VLOOKUP(Tabla13[[#This Row],[% ACUM]],$D$5:$E$7,2,1),"C")</f>
        <v>C</v>
      </c>
    </row>
    <row r="725" spans="2:10" x14ac:dyDescent="0.2">
      <c r="B725" s="2">
        <v>347596</v>
      </c>
      <c r="C725" s="2" t="s">
        <v>137</v>
      </c>
      <c r="D725" s="2" t="s">
        <v>45</v>
      </c>
      <c r="E725" s="3" t="s">
        <v>6</v>
      </c>
      <c r="F725" s="11">
        <v>3965</v>
      </c>
      <c r="G725" s="11">
        <f>SUMIFS(Tabla13[VENTA ÚLT 12 MESES EN S/.],Tabla13[CATEGORÍA],Tabla13[[#This Row],[CATEGORÍA]])</f>
        <v>9947967</v>
      </c>
      <c r="H725" s="12">
        <f>IFERROR(Tabla13[[#This Row],[VENTA ÚLT 12 MESES EN S/.]]/Tabla13[[#This Row],[VENTA CAT ÚLT 12 MESES]],0)</f>
        <v>3.9857389957164113E-4</v>
      </c>
      <c r="I725" s="12">
        <f>SUMIFS($H$10:H725,$D$10:D725,Tabla13[[#This Row],[CATEGORÍA]])</f>
        <v>0.99913580332544338</v>
      </c>
      <c r="J725" s="3" t="str">
        <f>IFERROR(VLOOKUP(Tabla13[[#This Row],[% ACUM]],$D$5:$E$7,2,1),"C")</f>
        <v>C</v>
      </c>
    </row>
    <row r="726" spans="2:10" x14ac:dyDescent="0.2">
      <c r="B726" s="2">
        <v>348563</v>
      </c>
      <c r="C726" s="2" t="s">
        <v>355</v>
      </c>
      <c r="D726" s="2" t="s">
        <v>45</v>
      </c>
      <c r="E726" s="3" t="s">
        <v>6</v>
      </c>
      <c r="F726" s="11">
        <v>2215</v>
      </c>
      <c r="G726" s="11">
        <f>SUMIFS(Tabla13[VENTA ÚLT 12 MESES EN S/.],Tabla13[CATEGORÍA],Tabla13[[#This Row],[CATEGORÍA]])</f>
        <v>9947967</v>
      </c>
      <c r="H726" s="12">
        <f>IFERROR(Tabla13[[#This Row],[VENTA ÚLT 12 MESES EN S/.]]/Tabla13[[#This Row],[VENTA CAT ÚLT 12 MESES]],0)</f>
        <v>2.2265855928150949E-4</v>
      </c>
      <c r="I726" s="12">
        <f>SUMIFS($H$10:H726,$D$10:D726,Tabla13[[#This Row],[CATEGORÍA]])</f>
        <v>0.99935846188472488</v>
      </c>
      <c r="J726" s="3" t="str">
        <f>IFERROR(VLOOKUP(Tabla13[[#This Row],[% ACUM]],$D$5:$E$7,2,1),"C")</f>
        <v>C</v>
      </c>
    </row>
    <row r="727" spans="2:10" x14ac:dyDescent="0.2">
      <c r="B727" s="2">
        <v>353544</v>
      </c>
      <c r="C727" s="2" t="s">
        <v>700</v>
      </c>
      <c r="D727" s="2" t="s">
        <v>45</v>
      </c>
      <c r="E727" s="3" t="s">
        <v>6</v>
      </c>
      <c r="F727" s="11">
        <v>1836</v>
      </c>
      <c r="G727" s="11">
        <f>SUMIFS(Tabla13[VENTA ÚLT 12 MESES EN S/.],Tabla13[CATEGORÍA],Tabla13[[#This Row],[CATEGORÍA]])</f>
        <v>9947967</v>
      </c>
      <c r="H727" s="12">
        <f>IFERROR(Tabla13[[#This Row],[VENTA ÚLT 12 MESES EN S/.]]/Tabla13[[#This Row],[VENTA CAT ÚLT 12 MESES]],0)</f>
        <v>1.8456032272724668E-4</v>
      </c>
      <c r="I727" s="12">
        <f>SUMIFS($H$10:H727,$D$10:D727,Tabla13[[#This Row],[CATEGORÍA]])</f>
        <v>0.99954302220745217</v>
      </c>
      <c r="J727" s="3" t="str">
        <f>IFERROR(VLOOKUP(Tabla13[[#This Row],[% ACUM]],$D$5:$E$7,2,1),"C")</f>
        <v>C</v>
      </c>
    </row>
    <row r="728" spans="2:10" x14ac:dyDescent="0.2">
      <c r="B728" s="2">
        <v>347769</v>
      </c>
      <c r="C728" s="2" t="s">
        <v>567</v>
      </c>
      <c r="D728" s="2" t="s">
        <v>45</v>
      </c>
      <c r="E728" s="3" t="s">
        <v>6</v>
      </c>
      <c r="F728" s="11">
        <v>1803</v>
      </c>
      <c r="G728" s="11">
        <f>SUMIFS(Tabla13[VENTA ÚLT 12 MESES EN S/.],Tabla13[CATEGORÍA],Tabla13[[#This Row],[CATEGORÍA]])</f>
        <v>9947967</v>
      </c>
      <c r="H728" s="12">
        <f>IFERROR(Tabla13[[#This Row],[VENTA ÚLT 12 MESES EN S/.]]/Tabla13[[#This Row],[VENTA CAT ÚLT 12 MESES]],0)</f>
        <v>1.8124306202463278E-4</v>
      </c>
      <c r="I728" s="12">
        <f>SUMIFS($H$10:H728,$D$10:D728,Tabla13[[#This Row],[CATEGORÍA]])</f>
        <v>0.99972426526947678</v>
      </c>
      <c r="J728" s="3" t="str">
        <f>IFERROR(VLOOKUP(Tabla13[[#This Row],[% ACUM]],$D$5:$E$7,2,1),"C")</f>
        <v>C</v>
      </c>
    </row>
    <row r="729" spans="2:10" x14ac:dyDescent="0.2">
      <c r="B729" s="2">
        <v>366754</v>
      </c>
      <c r="C729" s="2" t="s">
        <v>697</v>
      </c>
      <c r="D729" s="2" t="s">
        <v>45</v>
      </c>
      <c r="E729" s="3" t="s">
        <v>6</v>
      </c>
      <c r="F729" s="11">
        <v>1581</v>
      </c>
      <c r="G729" s="11">
        <f>SUMIFS(Tabla13[VENTA ÚLT 12 MESES EN S/.],Tabla13[CATEGORÍA],Tabla13[[#This Row],[CATEGORÍA]])</f>
        <v>9947967</v>
      </c>
      <c r="H729" s="12">
        <f>IFERROR(Tabla13[[#This Row],[VENTA ÚLT 12 MESES EN S/.]]/Tabla13[[#This Row],[VENTA CAT ÚLT 12 MESES]],0)</f>
        <v>1.5892694457068465E-4</v>
      </c>
      <c r="I729" s="12">
        <f>SUMIFS($H$10:H729,$D$10:D729,Tabla13[[#This Row],[CATEGORÍA]])</f>
        <v>0.99988319221404742</v>
      </c>
      <c r="J729" s="3" t="str">
        <f>IFERROR(VLOOKUP(Tabla13[[#This Row],[% ACUM]],$D$5:$E$7,2,1),"C")</f>
        <v>C</v>
      </c>
    </row>
    <row r="730" spans="2:10" x14ac:dyDescent="0.2">
      <c r="B730" s="2">
        <v>347753</v>
      </c>
      <c r="C730" s="2" t="s">
        <v>558</v>
      </c>
      <c r="D730" s="2" t="s">
        <v>45</v>
      </c>
      <c r="E730" s="3" t="s">
        <v>6</v>
      </c>
      <c r="F730" s="11">
        <v>1162</v>
      </c>
      <c r="G730" s="11">
        <f>SUMIFS(Tabla13[VENTA ÚLT 12 MESES EN S/.],Tabla13[CATEGORÍA],Tabla13[[#This Row],[CATEGORÍA]])</f>
        <v>9947967</v>
      </c>
      <c r="H730" s="12">
        <f>IFERROR(Tabla13[[#This Row],[VENTA ÚLT 12 MESES EN S/.]]/Tabla13[[#This Row],[VENTA CAT ÚLT 12 MESES]],0)</f>
        <v>1.1680778595264741E-4</v>
      </c>
      <c r="I730" s="12">
        <f>SUMIFS($H$10:H730,$D$10:D730,Tabla13[[#This Row],[CATEGORÍA]])</f>
        <v>1</v>
      </c>
      <c r="J730" s="3" t="str">
        <f>IFERROR(VLOOKUP(Tabla13[[#This Row],[% ACUM]],$D$5:$E$7,2,1),"C")</f>
        <v>C</v>
      </c>
    </row>
    <row r="731" spans="2:10" x14ac:dyDescent="0.2">
      <c r="B731" s="2">
        <v>347974</v>
      </c>
      <c r="C731" s="2" t="s">
        <v>268</v>
      </c>
      <c r="D731" s="2" t="s">
        <v>27</v>
      </c>
      <c r="E731" s="3" t="s">
        <v>6</v>
      </c>
      <c r="F731" s="11">
        <v>89495</v>
      </c>
      <c r="G731" s="11">
        <f>SUMIFS(Tabla13[VENTA ÚLT 12 MESES EN S/.],Tabla13[CATEGORÍA],Tabla13[[#This Row],[CATEGORÍA]])</f>
        <v>1933784</v>
      </c>
      <c r="H731" s="12">
        <f>IFERROR(Tabla13[[#This Row],[VENTA ÚLT 12 MESES EN S/.]]/Tabla13[[#This Row],[VENTA CAT ÚLT 12 MESES]],0)</f>
        <v>4.6279729276899592E-2</v>
      </c>
      <c r="I731" s="12">
        <f>SUMIFS($H$10:H731,$D$10:D731,Tabla13[[#This Row],[CATEGORÍA]])</f>
        <v>4.6279729276899592E-2</v>
      </c>
      <c r="J731" s="3" t="str">
        <f>IFERROR(VLOOKUP(Tabla13[[#This Row],[% ACUM]],$D$5:$E$7,2,1),"C")</f>
        <v>A</v>
      </c>
    </row>
    <row r="732" spans="2:10" x14ac:dyDescent="0.2">
      <c r="B732" s="2">
        <v>347995</v>
      </c>
      <c r="C732" s="2" t="s">
        <v>117</v>
      </c>
      <c r="D732" s="2" t="s">
        <v>27</v>
      </c>
      <c r="E732" s="3" t="s">
        <v>6</v>
      </c>
      <c r="F732" s="11">
        <v>85574</v>
      </c>
      <c r="G732" s="11">
        <f>SUMIFS(Tabla13[VENTA ÚLT 12 MESES EN S/.],Tabla13[CATEGORÍA],Tabla13[[#This Row],[CATEGORÍA]])</f>
        <v>1933784</v>
      </c>
      <c r="H732" s="12">
        <f>IFERROR(Tabla13[[#This Row],[VENTA ÚLT 12 MESES EN S/.]]/Tabla13[[#This Row],[VENTA CAT ÚLT 12 MESES]],0)</f>
        <v>4.4252098476355167E-2</v>
      </c>
      <c r="I732" s="12">
        <f>SUMIFS($H$10:H732,$D$10:D732,Tabla13[[#This Row],[CATEGORÍA]])</f>
        <v>9.0531827753254759E-2</v>
      </c>
      <c r="J732" s="3" t="str">
        <f>IFERROR(VLOOKUP(Tabla13[[#This Row],[% ACUM]],$D$5:$E$7,2,1),"C")</f>
        <v>A</v>
      </c>
    </row>
    <row r="733" spans="2:10" x14ac:dyDescent="0.2">
      <c r="B733" s="2">
        <v>348304</v>
      </c>
      <c r="C733" s="2" t="s">
        <v>336</v>
      </c>
      <c r="D733" s="2" t="s">
        <v>27</v>
      </c>
      <c r="E733" s="3" t="s">
        <v>6</v>
      </c>
      <c r="F733" s="11">
        <v>82896</v>
      </c>
      <c r="G733" s="11">
        <f>SUMIFS(Tabla13[VENTA ÚLT 12 MESES EN S/.],Tabla13[CATEGORÍA],Tabla13[[#This Row],[CATEGORÍA]])</f>
        <v>1933784</v>
      </c>
      <c r="H733" s="12">
        <f>IFERROR(Tabla13[[#This Row],[VENTA ÚLT 12 MESES EN S/.]]/Tabla13[[#This Row],[VENTA CAT ÚLT 12 MESES]],0)</f>
        <v>4.28672488757793E-2</v>
      </c>
      <c r="I733" s="12">
        <f>SUMIFS($H$10:H733,$D$10:D733,Tabla13[[#This Row],[CATEGORÍA]])</f>
        <v>0.13339907662903405</v>
      </c>
      <c r="J733" s="3" t="str">
        <f>IFERROR(VLOOKUP(Tabla13[[#This Row],[% ACUM]],$D$5:$E$7,2,1),"C")</f>
        <v>A</v>
      </c>
    </row>
    <row r="734" spans="2:10" x14ac:dyDescent="0.2">
      <c r="B734" s="2">
        <v>347983</v>
      </c>
      <c r="C734" s="2" t="s">
        <v>26</v>
      </c>
      <c r="D734" s="2" t="s">
        <v>27</v>
      </c>
      <c r="E734" s="3" t="s">
        <v>6</v>
      </c>
      <c r="F734" s="11">
        <v>82488</v>
      </c>
      <c r="G734" s="11">
        <f>SUMIFS(Tabla13[VENTA ÚLT 12 MESES EN S/.],Tabla13[CATEGORÍA],Tabla13[[#This Row],[CATEGORÍA]])</f>
        <v>1933784</v>
      </c>
      <c r="H734" s="12">
        <f>IFERROR(Tabla13[[#This Row],[VENTA ÚLT 12 MESES EN S/.]]/Tabla13[[#This Row],[VENTA CAT ÚLT 12 MESES]],0)</f>
        <v>4.2656263574421961E-2</v>
      </c>
      <c r="I734" s="12">
        <f>SUMIFS($H$10:H734,$D$10:D734,Tabla13[[#This Row],[CATEGORÍA]])</f>
        <v>0.17605534020345601</v>
      </c>
      <c r="J734" s="3" t="str">
        <f>IFERROR(VLOOKUP(Tabla13[[#This Row],[% ACUM]],$D$5:$E$7,2,1),"C")</f>
        <v>A</v>
      </c>
    </row>
    <row r="735" spans="2:10" x14ac:dyDescent="0.2">
      <c r="B735" s="2">
        <v>347975</v>
      </c>
      <c r="C735" s="2" t="s">
        <v>108</v>
      </c>
      <c r="D735" s="2" t="s">
        <v>27</v>
      </c>
      <c r="E735" s="3" t="s">
        <v>6</v>
      </c>
      <c r="F735" s="11">
        <v>82279</v>
      </c>
      <c r="G735" s="11">
        <f>SUMIFS(Tabla13[VENTA ÚLT 12 MESES EN S/.],Tabla13[CATEGORÍA],Tabla13[[#This Row],[CATEGORÍA]])</f>
        <v>1933784</v>
      </c>
      <c r="H735" s="12">
        <f>IFERROR(Tabla13[[#This Row],[VENTA ÚLT 12 MESES EN S/.]]/Tabla13[[#This Row],[VENTA CAT ÚLT 12 MESES]],0)</f>
        <v>4.2548185319559992E-2</v>
      </c>
      <c r="I735" s="12">
        <f>SUMIFS($H$10:H735,$D$10:D735,Tabla13[[#This Row],[CATEGORÍA]])</f>
        <v>0.21860352552301598</v>
      </c>
      <c r="J735" s="3" t="str">
        <f>IFERROR(VLOOKUP(Tabla13[[#This Row],[% ACUM]],$D$5:$E$7,2,1),"C")</f>
        <v>A</v>
      </c>
    </row>
    <row r="736" spans="2:10" x14ac:dyDescent="0.2">
      <c r="B736" s="2">
        <v>348134</v>
      </c>
      <c r="C736" s="2" t="s">
        <v>320</v>
      </c>
      <c r="D736" s="2" t="s">
        <v>27</v>
      </c>
      <c r="E736" s="3" t="s">
        <v>6</v>
      </c>
      <c r="F736" s="11">
        <v>76142</v>
      </c>
      <c r="G736" s="11">
        <f>SUMIFS(Tabla13[VENTA ÚLT 12 MESES EN S/.],Tabla13[CATEGORÍA],Tabla13[[#This Row],[CATEGORÍA]])</f>
        <v>1933784</v>
      </c>
      <c r="H736" s="12">
        <f>IFERROR(Tabla13[[#This Row],[VENTA ÚLT 12 MESES EN S/.]]/Tabla13[[#This Row],[VENTA CAT ÚLT 12 MESES]],0)</f>
        <v>3.9374614744976687E-2</v>
      </c>
      <c r="I736" s="12">
        <f>SUMIFS($H$10:H736,$D$10:D736,Tabla13[[#This Row],[CATEGORÍA]])</f>
        <v>0.25797814026799265</v>
      </c>
      <c r="J736" s="3" t="str">
        <f>IFERROR(VLOOKUP(Tabla13[[#This Row],[% ACUM]],$D$5:$E$7,2,1),"C")</f>
        <v>A</v>
      </c>
    </row>
    <row r="737" spans="2:10" x14ac:dyDescent="0.2">
      <c r="B737" s="2">
        <v>347994</v>
      </c>
      <c r="C737" s="2" t="s">
        <v>69</v>
      </c>
      <c r="D737" s="2" t="s">
        <v>27</v>
      </c>
      <c r="E737" s="3" t="s">
        <v>6</v>
      </c>
      <c r="F737" s="11">
        <v>72935</v>
      </c>
      <c r="G737" s="11">
        <f>SUMIFS(Tabla13[VENTA ÚLT 12 MESES EN S/.],Tabla13[CATEGORÍA],Tabla13[[#This Row],[CATEGORÍA]])</f>
        <v>1933784</v>
      </c>
      <c r="H737" s="12">
        <f>IFERROR(Tabla13[[#This Row],[VENTA ÚLT 12 MESES EN S/.]]/Tabla13[[#This Row],[VENTA CAT ÚLT 12 MESES]],0)</f>
        <v>3.7716208221807608E-2</v>
      </c>
      <c r="I737" s="12">
        <f>SUMIFS($H$10:H737,$D$10:D737,Tabla13[[#This Row],[CATEGORÍA]])</f>
        <v>0.29569434848980025</v>
      </c>
      <c r="J737" s="3" t="str">
        <f>IFERROR(VLOOKUP(Tabla13[[#This Row],[% ACUM]],$D$5:$E$7,2,1),"C")</f>
        <v>A</v>
      </c>
    </row>
    <row r="738" spans="2:10" x14ac:dyDescent="0.2">
      <c r="B738" s="2">
        <v>347986</v>
      </c>
      <c r="C738" s="2" t="s">
        <v>116</v>
      </c>
      <c r="D738" s="2" t="s">
        <v>27</v>
      </c>
      <c r="E738" s="3" t="s">
        <v>6</v>
      </c>
      <c r="F738" s="11">
        <v>72823</v>
      </c>
      <c r="G738" s="11">
        <f>SUMIFS(Tabla13[VENTA ÚLT 12 MESES EN S/.],Tabla13[CATEGORÍA],Tabla13[[#This Row],[CATEGORÍA]])</f>
        <v>1933784</v>
      </c>
      <c r="H738" s="12">
        <f>IFERROR(Tabla13[[#This Row],[VENTA ÚLT 12 MESES EN S/.]]/Tabla13[[#This Row],[VENTA CAT ÚLT 12 MESES]],0)</f>
        <v>3.765829068810167E-2</v>
      </c>
      <c r="I738" s="12">
        <f>SUMIFS($H$10:H738,$D$10:D738,Tabla13[[#This Row],[CATEGORÍA]])</f>
        <v>0.33335263917790192</v>
      </c>
      <c r="J738" s="3" t="str">
        <f>IFERROR(VLOOKUP(Tabla13[[#This Row],[% ACUM]],$D$5:$E$7,2,1),"C")</f>
        <v>A</v>
      </c>
    </row>
    <row r="739" spans="2:10" x14ac:dyDescent="0.2">
      <c r="B739" s="2">
        <v>348134</v>
      </c>
      <c r="C739" s="2" t="s">
        <v>30</v>
      </c>
      <c r="D739" s="2" t="s">
        <v>27</v>
      </c>
      <c r="E739" s="3" t="s">
        <v>6</v>
      </c>
      <c r="F739" s="11">
        <v>69005</v>
      </c>
      <c r="G739" s="11">
        <f>SUMIFS(Tabla13[VENTA ÚLT 12 MESES EN S/.],Tabla13[CATEGORÍA],Tabla13[[#This Row],[CATEGORÍA]])</f>
        <v>1933784</v>
      </c>
      <c r="H739" s="12">
        <f>IFERROR(Tabla13[[#This Row],[VENTA ÚLT 12 MESES EN S/.]]/Tabla13[[#This Row],[VENTA CAT ÚLT 12 MESES]],0)</f>
        <v>3.5683923333733242E-2</v>
      </c>
      <c r="I739" s="12">
        <f>SUMIFS($H$10:H739,$D$10:D739,Tabla13[[#This Row],[CATEGORÍA]])</f>
        <v>0.36903656251163519</v>
      </c>
      <c r="J739" s="3" t="str">
        <f>IFERROR(VLOOKUP(Tabla13[[#This Row],[% ACUM]],$D$5:$E$7,2,1),"C")</f>
        <v>A</v>
      </c>
    </row>
    <row r="740" spans="2:10" x14ac:dyDescent="0.2">
      <c r="B740" s="2">
        <v>348294</v>
      </c>
      <c r="C740" s="2" t="s">
        <v>54</v>
      </c>
      <c r="D740" s="2" t="s">
        <v>27</v>
      </c>
      <c r="E740" s="3" t="s">
        <v>6</v>
      </c>
      <c r="F740" s="11">
        <v>68175</v>
      </c>
      <c r="G740" s="11">
        <f>SUMIFS(Tabla13[VENTA ÚLT 12 MESES EN S/.],Tabla13[CATEGORÍA],Tabla13[[#This Row],[CATEGORÍA]])</f>
        <v>1933784</v>
      </c>
      <c r="H740" s="12">
        <f>IFERROR(Tabla13[[#This Row],[VENTA ÚLT 12 MESES EN S/.]]/Tabla13[[#This Row],[VENTA CAT ÚLT 12 MESES]],0)</f>
        <v>3.5254713039305323E-2</v>
      </c>
      <c r="I740" s="12">
        <f>SUMIFS($H$10:H740,$D$10:D740,Tabla13[[#This Row],[CATEGORÍA]])</f>
        <v>0.40429127555094052</v>
      </c>
      <c r="J740" s="3" t="str">
        <f>IFERROR(VLOOKUP(Tabla13[[#This Row],[% ACUM]],$D$5:$E$7,2,1),"C")</f>
        <v>A</v>
      </c>
    </row>
    <row r="741" spans="2:10" x14ac:dyDescent="0.2">
      <c r="B741" s="2">
        <v>347984</v>
      </c>
      <c r="C741" s="2" t="s">
        <v>26</v>
      </c>
      <c r="D741" s="2" t="s">
        <v>27</v>
      </c>
      <c r="E741" s="3" t="s">
        <v>6</v>
      </c>
      <c r="F741" s="11">
        <v>62497</v>
      </c>
      <c r="G741" s="11">
        <f>SUMIFS(Tabla13[VENTA ÚLT 12 MESES EN S/.],Tabla13[CATEGORÍA],Tabla13[[#This Row],[CATEGORÍA]])</f>
        <v>1933784</v>
      </c>
      <c r="H741" s="12">
        <f>IFERROR(Tabla13[[#This Row],[VENTA ÚLT 12 MESES EN S/.]]/Tabla13[[#This Row],[VENTA CAT ÚLT 12 MESES]],0)</f>
        <v>3.2318500928749022E-2</v>
      </c>
      <c r="I741" s="12">
        <f>SUMIFS($H$10:H741,$D$10:D741,Tabla13[[#This Row],[CATEGORÍA]])</f>
        <v>0.43660977647968957</v>
      </c>
      <c r="J741" s="3" t="str">
        <f>IFERROR(VLOOKUP(Tabla13[[#This Row],[% ACUM]],$D$5:$E$7,2,1),"C")</f>
        <v>A</v>
      </c>
    </row>
    <row r="742" spans="2:10" x14ac:dyDescent="0.2">
      <c r="B742" s="2">
        <v>348136</v>
      </c>
      <c r="C742" s="2" t="s">
        <v>123</v>
      </c>
      <c r="D742" s="2" t="s">
        <v>27</v>
      </c>
      <c r="E742" s="3" t="s">
        <v>6</v>
      </c>
      <c r="F742" s="11">
        <v>60110</v>
      </c>
      <c r="G742" s="11">
        <f>SUMIFS(Tabla13[VENTA ÚLT 12 MESES EN S/.],Tabla13[CATEGORÍA],Tabla13[[#This Row],[CATEGORÍA]])</f>
        <v>1933784</v>
      </c>
      <c r="H742" s="12">
        <f>IFERROR(Tabla13[[#This Row],[VENTA ÚLT 12 MESES EN S/.]]/Tabla13[[#This Row],[VENTA CAT ÚLT 12 MESES]],0)</f>
        <v>3.1084133491641259E-2</v>
      </c>
      <c r="I742" s="12">
        <f>SUMIFS($H$10:H742,$D$10:D742,Tabla13[[#This Row],[CATEGORÍA]])</f>
        <v>0.46769390997133081</v>
      </c>
      <c r="J742" s="3" t="str">
        <f>IFERROR(VLOOKUP(Tabla13[[#This Row],[% ACUM]],$D$5:$E$7,2,1),"C")</f>
        <v>A</v>
      </c>
    </row>
    <row r="743" spans="2:10" x14ac:dyDescent="0.2">
      <c r="B743" s="2">
        <v>366791</v>
      </c>
      <c r="C743" s="2" t="s">
        <v>72</v>
      </c>
      <c r="D743" s="2" t="s">
        <v>27</v>
      </c>
      <c r="E743" s="3" t="s">
        <v>6</v>
      </c>
      <c r="F743" s="11">
        <v>59292</v>
      </c>
      <c r="G743" s="11">
        <f>SUMIFS(Tabla13[VENTA ÚLT 12 MESES EN S/.],Tabla13[CATEGORÍA],Tabla13[[#This Row],[CATEGORÍA]])</f>
        <v>1933784</v>
      </c>
      <c r="H743" s="12">
        <f>IFERROR(Tabla13[[#This Row],[VENTA ÚLT 12 MESES EN S/.]]/Tabla13[[#This Row],[VENTA CAT ÚLT 12 MESES]],0)</f>
        <v>3.0661128647253261E-2</v>
      </c>
      <c r="I743" s="12">
        <f>SUMIFS($H$10:H743,$D$10:D743,Tabla13[[#This Row],[CATEGORÍA]])</f>
        <v>0.4983550386185841</v>
      </c>
      <c r="J743" s="3" t="str">
        <f>IFERROR(VLOOKUP(Tabla13[[#This Row],[% ACUM]],$D$5:$E$7,2,1),"C")</f>
        <v>A</v>
      </c>
    </row>
    <row r="744" spans="2:10" x14ac:dyDescent="0.2">
      <c r="B744" s="2">
        <v>347987</v>
      </c>
      <c r="C744" s="2" t="s">
        <v>659</v>
      </c>
      <c r="D744" s="2" t="s">
        <v>27</v>
      </c>
      <c r="E744" s="3" t="s">
        <v>6</v>
      </c>
      <c r="F744" s="11">
        <v>56467</v>
      </c>
      <c r="G744" s="11">
        <f>SUMIFS(Tabla13[VENTA ÚLT 12 MESES EN S/.],Tabla13[CATEGORÍA],Tabla13[[#This Row],[CATEGORÍA]])</f>
        <v>1933784</v>
      </c>
      <c r="H744" s="12">
        <f>IFERROR(Tabla13[[#This Row],[VENTA ÚLT 12 MESES EN S/.]]/Tabla13[[#This Row],[VENTA CAT ÚLT 12 MESES]],0)</f>
        <v>2.9200262283688355E-2</v>
      </c>
      <c r="I744" s="12">
        <f>SUMIFS($H$10:H744,$D$10:D744,Tabla13[[#This Row],[CATEGORÍA]])</f>
        <v>0.52755530090227243</v>
      </c>
      <c r="J744" s="3" t="str">
        <f>IFERROR(VLOOKUP(Tabla13[[#This Row],[% ACUM]],$D$5:$E$7,2,1),"C")</f>
        <v>B</v>
      </c>
    </row>
    <row r="745" spans="2:10" x14ac:dyDescent="0.2">
      <c r="B745" s="2">
        <v>368051</v>
      </c>
      <c r="C745" s="2" t="s">
        <v>320</v>
      </c>
      <c r="D745" s="2" t="s">
        <v>27</v>
      </c>
      <c r="E745" s="3" t="s">
        <v>6</v>
      </c>
      <c r="F745" s="11">
        <v>54016</v>
      </c>
      <c r="G745" s="11">
        <f>SUMIFS(Tabla13[VENTA ÚLT 12 MESES EN S/.],Tabla13[CATEGORÍA],Tabla13[[#This Row],[CATEGORÍA]])</f>
        <v>1933784</v>
      </c>
      <c r="H745" s="12">
        <f>IFERROR(Tabla13[[#This Row],[VENTA ÚLT 12 MESES EN S/.]]/Tabla13[[#This Row],[VENTA CAT ÚLT 12 MESES]],0)</f>
        <v>2.793279911303434E-2</v>
      </c>
      <c r="I745" s="12">
        <f>SUMIFS($H$10:H745,$D$10:D745,Tabla13[[#This Row],[CATEGORÍA]])</f>
        <v>0.5554881000153068</v>
      </c>
      <c r="J745" s="3" t="str">
        <f>IFERROR(VLOOKUP(Tabla13[[#This Row],[% ACUM]],$D$5:$E$7,2,1),"C")</f>
        <v>B</v>
      </c>
    </row>
    <row r="746" spans="2:10" x14ac:dyDescent="0.2">
      <c r="B746" s="2">
        <v>347978</v>
      </c>
      <c r="C746" s="2" t="s">
        <v>194</v>
      </c>
      <c r="D746" s="2" t="s">
        <v>27</v>
      </c>
      <c r="E746" s="3" t="s">
        <v>6</v>
      </c>
      <c r="F746" s="11">
        <v>54012</v>
      </c>
      <c r="G746" s="11">
        <f>SUMIFS(Tabla13[VENTA ÚLT 12 MESES EN S/.],Tabla13[CATEGORÍA],Tabla13[[#This Row],[CATEGORÍA]])</f>
        <v>1933784</v>
      </c>
      <c r="H746" s="12">
        <f>IFERROR(Tabla13[[#This Row],[VENTA ÚLT 12 MESES EN S/.]]/Tabla13[[#This Row],[VENTA CAT ÚLT 12 MESES]],0)</f>
        <v>2.7930730629687699E-2</v>
      </c>
      <c r="I746" s="12">
        <f>SUMIFS($H$10:H746,$D$10:D746,Tabla13[[#This Row],[CATEGORÍA]])</f>
        <v>0.58341883064499445</v>
      </c>
      <c r="J746" s="3" t="str">
        <f>IFERROR(VLOOKUP(Tabla13[[#This Row],[% ACUM]],$D$5:$E$7,2,1),"C")</f>
        <v>B</v>
      </c>
    </row>
    <row r="747" spans="2:10" x14ac:dyDescent="0.2">
      <c r="B747" s="2">
        <v>364163</v>
      </c>
      <c r="C747" s="2" t="s">
        <v>123</v>
      </c>
      <c r="D747" s="2" t="s">
        <v>27</v>
      </c>
      <c r="E747" s="3" t="s">
        <v>6</v>
      </c>
      <c r="F747" s="11">
        <v>49536</v>
      </c>
      <c r="G747" s="11">
        <f>SUMIFS(Tabla13[VENTA ÚLT 12 MESES EN S/.],Tabla13[CATEGORÍA],Tabla13[[#This Row],[CATEGORÍA]])</f>
        <v>1933784</v>
      </c>
      <c r="H747" s="12">
        <f>IFERROR(Tabla13[[#This Row],[VENTA ÚLT 12 MESES EN S/.]]/Tabla13[[#This Row],[VENTA CAT ÚLT 12 MESES]],0)</f>
        <v>2.5616097764796897E-2</v>
      </c>
      <c r="I747" s="12">
        <f>SUMIFS($H$10:H747,$D$10:D747,Tabla13[[#This Row],[CATEGORÍA]])</f>
        <v>0.60903492840979134</v>
      </c>
      <c r="J747" s="3" t="str">
        <f>IFERROR(VLOOKUP(Tabla13[[#This Row],[% ACUM]],$D$5:$E$7,2,1),"C")</f>
        <v>B</v>
      </c>
    </row>
    <row r="748" spans="2:10" x14ac:dyDescent="0.2">
      <c r="B748" s="2">
        <v>348300</v>
      </c>
      <c r="C748" s="2" t="s">
        <v>55</v>
      </c>
      <c r="D748" s="2" t="s">
        <v>27</v>
      </c>
      <c r="E748" s="3" t="s">
        <v>6</v>
      </c>
      <c r="F748" s="11">
        <v>48104</v>
      </c>
      <c r="G748" s="11">
        <f>SUMIFS(Tabla13[VENTA ÚLT 12 MESES EN S/.],Tabla13[CATEGORÍA],Tabla13[[#This Row],[CATEGORÍA]])</f>
        <v>1933784</v>
      </c>
      <c r="H748" s="12">
        <f>IFERROR(Tabla13[[#This Row],[VENTA ÚLT 12 MESES EN S/.]]/Tabla13[[#This Row],[VENTA CAT ÚLT 12 MESES]],0)</f>
        <v>2.487558072669957E-2</v>
      </c>
      <c r="I748" s="12">
        <f>SUMIFS($H$10:H748,$D$10:D748,Tabla13[[#This Row],[CATEGORÍA]])</f>
        <v>0.63391050913649094</v>
      </c>
      <c r="J748" s="3" t="str">
        <f>IFERROR(VLOOKUP(Tabla13[[#This Row],[% ACUM]],$D$5:$E$7,2,1),"C")</f>
        <v>B</v>
      </c>
    </row>
    <row r="749" spans="2:10" x14ac:dyDescent="0.2">
      <c r="B749" s="2">
        <v>347985</v>
      </c>
      <c r="C749" s="2" t="s">
        <v>116</v>
      </c>
      <c r="D749" s="2" t="s">
        <v>27</v>
      </c>
      <c r="E749" s="3" t="s">
        <v>6</v>
      </c>
      <c r="F749" s="11">
        <v>46690</v>
      </c>
      <c r="G749" s="11">
        <f>SUMIFS(Tabla13[VENTA ÚLT 12 MESES EN S/.],Tabla13[CATEGORÍA],Tabla13[[#This Row],[CATEGORÍA]])</f>
        <v>1933784</v>
      </c>
      <c r="H749" s="12">
        <f>IFERROR(Tabla13[[#This Row],[VENTA ÚLT 12 MESES EN S/.]]/Tabla13[[#This Row],[VENTA CAT ÚLT 12 MESES]],0)</f>
        <v>2.4144371863662126E-2</v>
      </c>
      <c r="I749" s="12">
        <f>SUMIFS($H$10:H749,$D$10:D749,Tabla13[[#This Row],[CATEGORÍA]])</f>
        <v>0.65805488100015308</v>
      </c>
      <c r="J749" s="3" t="str">
        <f>IFERROR(VLOOKUP(Tabla13[[#This Row],[% ACUM]],$D$5:$E$7,2,1),"C")</f>
        <v>B</v>
      </c>
    </row>
    <row r="750" spans="2:10" x14ac:dyDescent="0.2">
      <c r="B750" s="2">
        <v>348306</v>
      </c>
      <c r="C750" s="2" t="s">
        <v>740</v>
      </c>
      <c r="D750" s="2" t="s">
        <v>27</v>
      </c>
      <c r="E750" s="3" t="s">
        <v>6</v>
      </c>
      <c r="F750" s="11">
        <v>44249</v>
      </c>
      <c r="G750" s="11">
        <f>SUMIFS(Tabla13[VENTA ÚLT 12 MESES EN S/.],Tabla13[CATEGORÍA],Tabla13[[#This Row],[CATEGORÍA]])</f>
        <v>1933784</v>
      </c>
      <c r="H750" s="12">
        <f>IFERROR(Tabla13[[#This Row],[VENTA ÚLT 12 MESES EN S/.]]/Tabla13[[#This Row],[VENTA CAT ÚLT 12 MESES]],0)</f>
        <v>2.2882079901374714E-2</v>
      </c>
      <c r="I750" s="12">
        <f>SUMIFS($H$10:H750,$D$10:D750,Tabla13[[#This Row],[CATEGORÍA]])</f>
        <v>0.68093696090152778</v>
      </c>
      <c r="J750" s="3" t="str">
        <f>IFERROR(VLOOKUP(Tabla13[[#This Row],[% ACUM]],$D$5:$E$7,2,1),"C")</f>
        <v>B</v>
      </c>
    </row>
    <row r="751" spans="2:10" x14ac:dyDescent="0.2">
      <c r="B751" s="2">
        <v>348303</v>
      </c>
      <c r="C751" s="2" t="s">
        <v>393</v>
      </c>
      <c r="D751" s="2" t="s">
        <v>27</v>
      </c>
      <c r="E751" s="3" t="s">
        <v>6</v>
      </c>
      <c r="F751" s="11">
        <v>43796</v>
      </c>
      <c r="G751" s="11">
        <f>SUMIFS(Tabla13[VENTA ÚLT 12 MESES EN S/.],Tabla13[CATEGORÍA],Tabla13[[#This Row],[CATEGORÍA]])</f>
        <v>1933784</v>
      </c>
      <c r="H751" s="12">
        <f>IFERROR(Tabla13[[#This Row],[VENTA ÚLT 12 MESES EN S/.]]/Tabla13[[#This Row],[VENTA CAT ÚLT 12 MESES]],0)</f>
        <v>2.2647824162367668E-2</v>
      </c>
      <c r="I751" s="12">
        <f>SUMIFS($H$10:H751,$D$10:D751,Tabla13[[#This Row],[CATEGORÍA]])</f>
        <v>0.70358478506389543</v>
      </c>
      <c r="J751" s="3" t="str">
        <f>IFERROR(VLOOKUP(Tabla13[[#This Row],[% ACUM]],$D$5:$E$7,2,1),"C")</f>
        <v>B</v>
      </c>
    </row>
    <row r="752" spans="2:10" x14ac:dyDescent="0.2">
      <c r="B752" s="2">
        <v>348297</v>
      </c>
      <c r="C752" s="2" t="s">
        <v>55</v>
      </c>
      <c r="D752" s="2" t="s">
        <v>27</v>
      </c>
      <c r="E752" s="3" t="s">
        <v>6</v>
      </c>
      <c r="F752" s="11">
        <v>39628</v>
      </c>
      <c r="G752" s="11">
        <f>SUMIFS(Tabla13[VENTA ÚLT 12 MESES EN S/.],Tabla13[CATEGORÍA],Tabla13[[#This Row],[CATEGORÍA]])</f>
        <v>1933784</v>
      </c>
      <c r="H752" s="12">
        <f>IFERROR(Tabla13[[#This Row],[VENTA ÚLT 12 MESES EN S/.]]/Tabla13[[#This Row],[VENTA CAT ÚLT 12 MESES]],0)</f>
        <v>2.0492464515168188E-2</v>
      </c>
      <c r="I752" s="12">
        <f>SUMIFS($H$10:H752,$D$10:D752,Tabla13[[#This Row],[CATEGORÍA]])</f>
        <v>0.72407724957906361</v>
      </c>
      <c r="J752" s="3" t="str">
        <f>IFERROR(VLOOKUP(Tabla13[[#This Row],[% ACUM]],$D$5:$E$7,2,1),"C")</f>
        <v>B</v>
      </c>
    </row>
    <row r="753" spans="2:10" x14ac:dyDescent="0.2">
      <c r="B753" s="2">
        <v>348292</v>
      </c>
      <c r="C753" s="2" t="s">
        <v>320</v>
      </c>
      <c r="D753" s="2" t="s">
        <v>27</v>
      </c>
      <c r="E753" s="3" t="s">
        <v>6</v>
      </c>
      <c r="F753" s="11">
        <v>37667</v>
      </c>
      <c r="G753" s="11">
        <f>SUMIFS(Tabla13[VENTA ÚLT 12 MESES EN S/.],Tabla13[CATEGORÍA],Tabla13[[#This Row],[CATEGORÍA]])</f>
        <v>1933784</v>
      </c>
      <c r="H753" s="12">
        <f>IFERROR(Tabla13[[#This Row],[VENTA ÚLT 12 MESES EN S/.]]/Tabla13[[#This Row],[VENTA CAT ÚLT 12 MESES]],0)</f>
        <v>1.9478390554477646E-2</v>
      </c>
      <c r="I753" s="12">
        <f>SUMIFS($H$10:H753,$D$10:D753,Tabla13[[#This Row],[CATEGORÍA]])</f>
        <v>0.74355564013354125</v>
      </c>
      <c r="J753" s="3" t="str">
        <f>IFERROR(VLOOKUP(Tabla13[[#This Row],[% ACUM]],$D$5:$E$7,2,1),"C")</f>
        <v>B</v>
      </c>
    </row>
    <row r="754" spans="2:10" x14ac:dyDescent="0.2">
      <c r="B754" s="2">
        <v>348341</v>
      </c>
      <c r="C754" s="2" t="s">
        <v>28</v>
      </c>
      <c r="D754" s="2" t="s">
        <v>27</v>
      </c>
      <c r="E754" s="3" t="s">
        <v>6</v>
      </c>
      <c r="F754" s="11">
        <v>36590</v>
      </c>
      <c r="G754" s="11">
        <f>SUMIFS(Tabla13[VENTA ÚLT 12 MESES EN S/.],Tabla13[CATEGORÍA],Tabla13[[#This Row],[CATEGORÍA]])</f>
        <v>1933784</v>
      </c>
      <c r="H754" s="12">
        <f>IFERROR(Tabla13[[#This Row],[VENTA ÚLT 12 MESES EN S/.]]/Tabla13[[#This Row],[VENTA CAT ÚLT 12 MESES]],0)</f>
        <v>1.8921451413394672E-2</v>
      </c>
      <c r="I754" s="12">
        <f>SUMIFS($H$10:H754,$D$10:D754,Tabla13[[#This Row],[CATEGORÍA]])</f>
        <v>0.76247709154693588</v>
      </c>
      <c r="J754" s="3" t="str">
        <f>IFERROR(VLOOKUP(Tabla13[[#This Row],[% ACUM]],$D$5:$E$7,2,1),"C")</f>
        <v>B</v>
      </c>
    </row>
    <row r="755" spans="2:10" x14ac:dyDescent="0.2">
      <c r="B755" s="2">
        <v>347996</v>
      </c>
      <c r="C755" s="2" t="s">
        <v>117</v>
      </c>
      <c r="D755" s="2" t="s">
        <v>27</v>
      </c>
      <c r="E755" s="3" t="s">
        <v>6</v>
      </c>
      <c r="F755" s="11">
        <v>33816</v>
      </c>
      <c r="G755" s="11">
        <f>SUMIFS(Tabla13[VENTA ÚLT 12 MESES EN S/.],Tabla13[CATEGORÍA],Tabla13[[#This Row],[CATEGORÍA]])</f>
        <v>1933784</v>
      </c>
      <c r="H755" s="12">
        <f>IFERROR(Tabla13[[#This Row],[VENTA ÚLT 12 MESES EN S/.]]/Tabla13[[#This Row],[VENTA CAT ÚLT 12 MESES]],0)</f>
        <v>1.7486958212499432E-2</v>
      </c>
      <c r="I755" s="12">
        <f>SUMIFS($H$10:H755,$D$10:D755,Tabla13[[#This Row],[CATEGORÍA]])</f>
        <v>0.77996404975943534</v>
      </c>
      <c r="J755" s="3" t="str">
        <f>IFERROR(VLOOKUP(Tabla13[[#This Row],[% ACUM]],$D$5:$E$7,2,1),"C")</f>
        <v>B</v>
      </c>
    </row>
    <row r="756" spans="2:10" x14ac:dyDescent="0.2">
      <c r="B756" s="2">
        <v>348305</v>
      </c>
      <c r="C756" s="2" t="s">
        <v>336</v>
      </c>
      <c r="D756" s="2" t="s">
        <v>27</v>
      </c>
      <c r="E756" s="3" t="s">
        <v>6</v>
      </c>
      <c r="F756" s="11">
        <v>32705</v>
      </c>
      <c r="G756" s="11">
        <f>SUMIFS(Tabla13[VENTA ÚLT 12 MESES EN S/.],Tabla13[CATEGORÍA],Tabla13[[#This Row],[CATEGORÍA]])</f>
        <v>1933784</v>
      </c>
      <c r="H756" s="12">
        <f>IFERROR(Tabla13[[#This Row],[VENTA ÚLT 12 MESES EN S/.]]/Tabla13[[#This Row],[VENTA CAT ÚLT 12 MESES]],0)</f>
        <v>1.6912436962970012E-2</v>
      </c>
      <c r="I756" s="12">
        <f>SUMIFS($H$10:H756,$D$10:D756,Tabla13[[#This Row],[CATEGORÍA]])</f>
        <v>0.79687648672240541</v>
      </c>
      <c r="J756" s="3" t="str">
        <f>IFERROR(VLOOKUP(Tabla13[[#This Row],[% ACUM]],$D$5:$E$7,2,1),"C")</f>
        <v>B</v>
      </c>
    </row>
    <row r="757" spans="2:10" x14ac:dyDescent="0.2">
      <c r="B757" s="2">
        <v>348340</v>
      </c>
      <c r="C757" s="2" t="s">
        <v>28</v>
      </c>
      <c r="D757" s="2" t="s">
        <v>27</v>
      </c>
      <c r="E757" s="3" t="s">
        <v>6</v>
      </c>
      <c r="F757" s="11">
        <v>32124</v>
      </c>
      <c r="G757" s="11">
        <f>SUMIFS(Tabla13[VENTA ÚLT 12 MESES EN S/.],Tabla13[CATEGORÍA],Tabla13[[#This Row],[CATEGORÍA]])</f>
        <v>1933784</v>
      </c>
      <c r="H757" s="12">
        <f>IFERROR(Tabla13[[#This Row],[VENTA ÚLT 12 MESES EN S/.]]/Tabla13[[#This Row],[VENTA CAT ÚLT 12 MESES]],0)</f>
        <v>1.6611989756870466E-2</v>
      </c>
      <c r="I757" s="12">
        <f>SUMIFS($H$10:H757,$D$10:D757,Tabla13[[#This Row],[CATEGORÍA]])</f>
        <v>0.81348847647927591</v>
      </c>
      <c r="J757" s="3" t="str">
        <f>IFERROR(VLOOKUP(Tabla13[[#This Row],[% ACUM]],$D$5:$E$7,2,1),"C")</f>
        <v>C</v>
      </c>
    </row>
    <row r="758" spans="2:10" x14ac:dyDescent="0.2">
      <c r="B758" s="2">
        <v>366788</v>
      </c>
      <c r="C758" s="2" t="s">
        <v>600</v>
      </c>
      <c r="D758" s="2" t="s">
        <v>27</v>
      </c>
      <c r="E758" s="3" t="s">
        <v>6</v>
      </c>
      <c r="F758" s="11">
        <v>31310</v>
      </c>
      <c r="G758" s="11">
        <f>SUMIFS(Tabla13[VENTA ÚLT 12 MESES EN S/.],Tabla13[CATEGORÍA],Tabla13[[#This Row],[CATEGORÍA]])</f>
        <v>1933784</v>
      </c>
      <c r="H758" s="12">
        <f>IFERROR(Tabla13[[#This Row],[VENTA ÚLT 12 MESES EN S/.]]/Tabla13[[#This Row],[VENTA CAT ÚLT 12 MESES]],0)</f>
        <v>1.6191053395829109E-2</v>
      </c>
      <c r="I758" s="12">
        <f>SUMIFS($H$10:H758,$D$10:D758,Tabla13[[#This Row],[CATEGORÍA]])</f>
        <v>0.82967952987510507</v>
      </c>
      <c r="J758" s="3" t="str">
        <f>IFERROR(VLOOKUP(Tabla13[[#This Row],[% ACUM]],$D$5:$E$7,2,1),"C")</f>
        <v>C</v>
      </c>
    </row>
    <row r="759" spans="2:10" x14ac:dyDescent="0.2">
      <c r="B759" s="2">
        <v>347991</v>
      </c>
      <c r="C759" s="2" t="s">
        <v>72</v>
      </c>
      <c r="D759" s="2" t="s">
        <v>27</v>
      </c>
      <c r="E759" s="3" t="s">
        <v>6</v>
      </c>
      <c r="F759" s="11">
        <v>28749</v>
      </c>
      <c r="G759" s="11">
        <f>SUMIFS(Tabla13[VENTA ÚLT 12 MESES EN S/.],Tabla13[CATEGORÍA],Tabla13[[#This Row],[CATEGORÍA]])</f>
        <v>1933784</v>
      </c>
      <c r="H759" s="12">
        <f>IFERROR(Tabla13[[#This Row],[VENTA ÚLT 12 MESES EN S/.]]/Tabla13[[#This Row],[VENTA CAT ÚLT 12 MESES]],0)</f>
        <v>1.4866706933142482E-2</v>
      </c>
      <c r="I759" s="12">
        <f>SUMIFS($H$10:H759,$D$10:D759,Tabla13[[#This Row],[CATEGORÍA]])</f>
        <v>0.84454623680824759</v>
      </c>
      <c r="J759" s="3" t="str">
        <f>IFERROR(VLOOKUP(Tabla13[[#This Row],[% ACUM]],$D$5:$E$7,2,1),"C")</f>
        <v>C</v>
      </c>
    </row>
    <row r="760" spans="2:10" x14ac:dyDescent="0.2">
      <c r="B760" s="2">
        <v>347977</v>
      </c>
      <c r="C760" s="2" t="s">
        <v>108</v>
      </c>
      <c r="D760" s="2" t="s">
        <v>27</v>
      </c>
      <c r="E760" s="3" t="s">
        <v>6</v>
      </c>
      <c r="F760" s="11">
        <v>26425</v>
      </c>
      <c r="G760" s="11">
        <f>SUMIFS(Tabla13[VENTA ÚLT 12 MESES EN S/.],Tabla13[CATEGORÍA],Tabla13[[#This Row],[CATEGORÍA]])</f>
        <v>1933784</v>
      </c>
      <c r="H760" s="12">
        <f>IFERROR(Tabla13[[#This Row],[VENTA ÚLT 12 MESES EN S/.]]/Tabla13[[#This Row],[VENTA CAT ÚLT 12 MESES]],0)</f>
        <v>1.3664918108744307E-2</v>
      </c>
      <c r="I760" s="12">
        <f>SUMIFS($H$10:H760,$D$10:D760,Tabla13[[#This Row],[CATEGORÍA]])</f>
        <v>0.85821115491699185</v>
      </c>
      <c r="J760" s="3" t="str">
        <f>IFERROR(VLOOKUP(Tabla13[[#This Row],[% ACUM]],$D$5:$E$7,2,1),"C")</f>
        <v>C</v>
      </c>
    </row>
    <row r="761" spans="2:10" x14ac:dyDescent="0.2">
      <c r="B761" s="2">
        <v>347993</v>
      </c>
      <c r="C761" s="2" t="s">
        <v>233</v>
      </c>
      <c r="D761" s="2" t="s">
        <v>27</v>
      </c>
      <c r="E761" s="3" t="s">
        <v>6</v>
      </c>
      <c r="F761" s="11">
        <v>26423</v>
      </c>
      <c r="G761" s="11">
        <f>SUMIFS(Tabla13[VENTA ÚLT 12 MESES EN S/.],Tabla13[CATEGORÍA],Tabla13[[#This Row],[CATEGORÍA]])</f>
        <v>1933784</v>
      </c>
      <c r="H761" s="12">
        <f>IFERROR(Tabla13[[#This Row],[VENTA ÚLT 12 MESES EN S/.]]/Tabla13[[#This Row],[VENTA CAT ÚLT 12 MESES]],0)</f>
        <v>1.3663883867070986E-2</v>
      </c>
      <c r="I761" s="12">
        <f>SUMIFS($H$10:H761,$D$10:D761,Tabla13[[#This Row],[CATEGORÍA]])</f>
        <v>0.87187503878406281</v>
      </c>
      <c r="J761" s="3" t="str">
        <f>IFERROR(VLOOKUP(Tabla13[[#This Row],[% ACUM]],$D$5:$E$7,2,1),"C")</f>
        <v>C</v>
      </c>
    </row>
    <row r="762" spans="2:10" x14ac:dyDescent="0.2">
      <c r="B762" s="2">
        <v>348001</v>
      </c>
      <c r="C762" s="2" t="s">
        <v>105</v>
      </c>
      <c r="D762" s="2" t="s">
        <v>27</v>
      </c>
      <c r="E762" s="3" t="s">
        <v>6</v>
      </c>
      <c r="F762" s="11">
        <v>26246</v>
      </c>
      <c r="G762" s="11">
        <f>SUMIFS(Tabla13[VENTA ÚLT 12 MESES EN S/.],Tabla13[CATEGORÍA],Tabla13[[#This Row],[CATEGORÍA]])</f>
        <v>1933784</v>
      </c>
      <c r="H762" s="12">
        <f>IFERROR(Tabla13[[#This Row],[VENTA ÚLT 12 MESES EN S/.]]/Tabla13[[#This Row],[VENTA CAT ÚLT 12 MESES]],0)</f>
        <v>1.3572353478982141E-2</v>
      </c>
      <c r="I762" s="12">
        <f>SUMIFS($H$10:H762,$D$10:D762,Tabla13[[#This Row],[CATEGORÍA]])</f>
        <v>0.88544739226304492</v>
      </c>
      <c r="J762" s="3" t="str">
        <f>IFERROR(VLOOKUP(Tabla13[[#This Row],[% ACUM]],$D$5:$E$7,2,1),"C")</f>
        <v>C</v>
      </c>
    </row>
    <row r="763" spans="2:10" x14ac:dyDescent="0.2">
      <c r="B763" s="2">
        <v>348289</v>
      </c>
      <c r="C763" s="2" t="s">
        <v>162</v>
      </c>
      <c r="D763" s="2" t="s">
        <v>27</v>
      </c>
      <c r="E763" s="3" t="s">
        <v>6</v>
      </c>
      <c r="F763" s="11">
        <v>23958</v>
      </c>
      <c r="G763" s="11">
        <f>SUMIFS(Tabla13[VENTA ÚLT 12 MESES EN S/.],Tabla13[CATEGORÍA],Tabla13[[#This Row],[CATEGORÍA]])</f>
        <v>1933784</v>
      </c>
      <c r="H763" s="12">
        <f>IFERROR(Tabla13[[#This Row],[VENTA ÚLT 12 MESES EN S/.]]/Tabla13[[#This Row],[VENTA CAT ÚLT 12 MESES]],0)</f>
        <v>1.2389181004703731E-2</v>
      </c>
      <c r="I763" s="12">
        <f>SUMIFS($H$10:H763,$D$10:D763,Tabla13[[#This Row],[CATEGORÍA]])</f>
        <v>0.89783657326774868</v>
      </c>
      <c r="J763" s="3" t="str">
        <f>IFERROR(VLOOKUP(Tabla13[[#This Row],[% ACUM]],$D$5:$E$7,2,1),"C")</f>
        <v>C</v>
      </c>
    </row>
    <row r="764" spans="2:10" x14ac:dyDescent="0.2">
      <c r="B764" s="2">
        <v>348137</v>
      </c>
      <c r="C764" s="2" t="s">
        <v>570</v>
      </c>
      <c r="D764" s="2" t="s">
        <v>27</v>
      </c>
      <c r="E764" s="3" t="s">
        <v>6</v>
      </c>
      <c r="F764" s="11">
        <v>22640</v>
      </c>
      <c r="G764" s="11">
        <f>SUMIFS(Tabla13[VENTA ÚLT 12 MESES EN S/.],Tabla13[CATEGORÍA],Tabla13[[#This Row],[CATEGORÍA]])</f>
        <v>1933784</v>
      </c>
      <c r="H764" s="12">
        <f>IFERROR(Tabla13[[#This Row],[VENTA ÚLT 12 MESES EN S/.]]/Tabla13[[#This Row],[VENTA CAT ÚLT 12 MESES]],0)</f>
        <v>1.1707615741985661E-2</v>
      </c>
      <c r="I764" s="12">
        <f>SUMIFS($H$10:H764,$D$10:D764,Tabla13[[#This Row],[CATEGORÍA]])</f>
        <v>0.90954418900973433</v>
      </c>
      <c r="J764" s="3" t="str">
        <f>IFERROR(VLOOKUP(Tabla13[[#This Row],[% ACUM]],$D$5:$E$7,2,1),"C")</f>
        <v>C</v>
      </c>
    </row>
    <row r="765" spans="2:10" x14ac:dyDescent="0.2">
      <c r="B765" s="2">
        <v>369600</v>
      </c>
      <c r="C765" s="2" t="s">
        <v>28</v>
      </c>
      <c r="D765" s="2" t="s">
        <v>27</v>
      </c>
      <c r="E765" s="3" t="s">
        <v>6</v>
      </c>
      <c r="F765" s="11">
        <v>22009</v>
      </c>
      <c r="G765" s="11">
        <f>SUMIFS(Tabla13[VENTA ÚLT 12 MESES EN S/.],Tabla13[CATEGORÍA],Tabla13[[#This Row],[CATEGORÍA]])</f>
        <v>1933784</v>
      </c>
      <c r="H765" s="12">
        <f>IFERROR(Tabla13[[#This Row],[VENTA ÚLT 12 MESES EN S/.]]/Tabla13[[#This Row],[VENTA CAT ÚLT 12 MESES]],0)</f>
        <v>1.138131249405311E-2</v>
      </c>
      <c r="I765" s="12">
        <f>SUMIFS($H$10:H765,$D$10:D765,Tabla13[[#This Row],[CATEGORÍA]])</f>
        <v>0.92092550150378749</v>
      </c>
      <c r="J765" s="3" t="str">
        <f>IFERROR(VLOOKUP(Tabla13[[#This Row],[% ACUM]],$D$5:$E$7,2,1),"C")</f>
        <v>C</v>
      </c>
    </row>
    <row r="766" spans="2:10" x14ac:dyDescent="0.2">
      <c r="B766" s="2">
        <v>348299</v>
      </c>
      <c r="C766" s="2" t="s">
        <v>55</v>
      </c>
      <c r="D766" s="2" t="s">
        <v>27</v>
      </c>
      <c r="E766" s="3" t="s">
        <v>6</v>
      </c>
      <c r="F766" s="11">
        <v>17989</v>
      </c>
      <c r="G766" s="11">
        <f>SUMIFS(Tabla13[VENTA ÚLT 12 MESES EN S/.],Tabla13[CATEGORÍA],Tabla13[[#This Row],[CATEGORÍA]])</f>
        <v>1933784</v>
      </c>
      <c r="H766" s="12">
        <f>IFERROR(Tabla13[[#This Row],[VENTA ÚLT 12 MESES EN S/.]]/Tabla13[[#This Row],[VENTA CAT ÚLT 12 MESES]],0)</f>
        <v>9.3024867306793317E-3</v>
      </c>
      <c r="I766" s="12">
        <f>SUMIFS($H$10:H766,$D$10:D766,Tabla13[[#This Row],[CATEGORÍA]])</f>
        <v>0.93022798823446684</v>
      </c>
      <c r="J766" s="3" t="str">
        <f>IFERROR(VLOOKUP(Tabla13[[#This Row],[% ACUM]],$D$5:$E$7,2,1),"C")</f>
        <v>C</v>
      </c>
    </row>
    <row r="767" spans="2:10" x14ac:dyDescent="0.2">
      <c r="B767" s="2">
        <v>366819</v>
      </c>
      <c r="C767" s="2" t="s">
        <v>162</v>
      </c>
      <c r="D767" s="2" t="s">
        <v>27</v>
      </c>
      <c r="E767" s="3" t="s">
        <v>6</v>
      </c>
      <c r="F767" s="11">
        <v>17619</v>
      </c>
      <c r="G767" s="11">
        <f>SUMIFS(Tabla13[VENTA ÚLT 12 MESES EN S/.],Tabla13[CATEGORÍA],Tabla13[[#This Row],[CATEGORÍA]])</f>
        <v>1933784</v>
      </c>
      <c r="H767" s="12">
        <f>IFERROR(Tabla13[[#This Row],[VENTA ÚLT 12 MESES EN S/.]]/Tabla13[[#This Row],[VENTA CAT ÚLT 12 MESES]],0)</f>
        <v>9.1111520211150775E-3</v>
      </c>
      <c r="I767" s="12">
        <f>SUMIFS($H$10:H767,$D$10:D767,Tabla13[[#This Row],[CATEGORÍA]])</f>
        <v>0.93933914025558196</v>
      </c>
      <c r="J767" s="3" t="str">
        <f>IFERROR(VLOOKUP(Tabla13[[#This Row],[% ACUM]],$D$5:$E$7,2,1),"C")</f>
        <v>C</v>
      </c>
    </row>
    <row r="768" spans="2:10" x14ac:dyDescent="0.2">
      <c r="B768" s="2">
        <v>347997</v>
      </c>
      <c r="C768" s="2" t="s">
        <v>654</v>
      </c>
      <c r="D768" s="2" t="s">
        <v>27</v>
      </c>
      <c r="E768" s="3" t="s">
        <v>6</v>
      </c>
      <c r="F768" s="11">
        <v>17031</v>
      </c>
      <c r="G768" s="11">
        <f>SUMIFS(Tabla13[VENTA ÚLT 12 MESES EN S/.],Tabla13[CATEGORÍA],Tabla13[[#This Row],[CATEGORÍA]])</f>
        <v>1933784</v>
      </c>
      <c r="H768" s="12">
        <f>IFERROR(Tabla13[[#This Row],[VENTA ÚLT 12 MESES EN S/.]]/Tabla13[[#This Row],[VENTA CAT ÚLT 12 MESES]],0)</f>
        <v>8.8070849691589126E-3</v>
      </c>
      <c r="I768" s="12">
        <f>SUMIFS($H$10:H768,$D$10:D768,Tabla13[[#This Row],[CATEGORÍA]])</f>
        <v>0.9481462252247409</v>
      </c>
      <c r="J768" s="3" t="str">
        <f>IFERROR(VLOOKUP(Tabla13[[#This Row],[% ACUM]],$D$5:$E$7,2,1),"C")</f>
        <v>C</v>
      </c>
    </row>
    <row r="769" spans="2:10" x14ac:dyDescent="0.2">
      <c r="B769" s="2">
        <v>348301</v>
      </c>
      <c r="C769" s="2" t="s">
        <v>306</v>
      </c>
      <c r="D769" s="2" t="s">
        <v>27</v>
      </c>
      <c r="E769" s="3" t="s">
        <v>6</v>
      </c>
      <c r="F769" s="11">
        <v>17030</v>
      </c>
      <c r="G769" s="11">
        <f>SUMIFS(Tabla13[VENTA ÚLT 12 MESES EN S/.],Tabla13[CATEGORÍA],Tabla13[[#This Row],[CATEGORÍA]])</f>
        <v>1933784</v>
      </c>
      <c r="H769" s="12">
        <f>IFERROR(Tabla13[[#This Row],[VENTA ÚLT 12 MESES EN S/.]]/Tabla13[[#This Row],[VENTA CAT ÚLT 12 MESES]],0)</f>
        <v>8.806567848322254E-3</v>
      </c>
      <c r="I769" s="12">
        <f>SUMIFS($H$10:H769,$D$10:D769,Tabla13[[#This Row],[CATEGORÍA]])</f>
        <v>0.95695279307306313</v>
      </c>
      <c r="J769" s="3" t="str">
        <f>IFERROR(VLOOKUP(Tabla13[[#This Row],[% ACUM]],$D$5:$E$7,2,1),"C")</f>
        <v>C</v>
      </c>
    </row>
    <row r="770" spans="2:10" x14ac:dyDescent="0.2">
      <c r="B770" s="2">
        <v>348342</v>
      </c>
      <c r="C770" s="2" t="s">
        <v>28</v>
      </c>
      <c r="D770" s="2" t="s">
        <v>27</v>
      </c>
      <c r="E770" s="3" t="s">
        <v>6</v>
      </c>
      <c r="F770" s="11">
        <v>16525</v>
      </c>
      <c r="G770" s="11">
        <f>SUMIFS(Tabla13[VENTA ÚLT 12 MESES EN S/.],Tabla13[CATEGORÍA],Tabla13[[#This Row],[CATEGORÍA]])</f>
        <v>1933784</v>
      </c>
      <c r="H770" s="12">
        <f>IFERROR(Tabla13[[#This Row],[VENTA ÚLT 12 MESES EN S/.]]/Tabla13[[#This Row],[VENTA CAT ÚLT 12 MESES]],0)</f>
        <v>8.5454218258088806E-3</v>
      </c>
      <c r="I770" s="12">
        <f>SUMIFS($H$10:H770,$D$10:D770,Tabla13[[#This Row],[CATEGORÍA]])</f>
        <v>0.965498214898872</v>
      </c>
      <c r="J770" s="3" t="str">
        <f>IFERROR(VLOOKUP(Tabla13[[#This Row],[% ACUM]],$D$5:$E$7,2,1),"C")</f>
        <v>C</v>
      </c>
    </row>
    <row r="771" spans="2:10" x14ac:dyDescent="0.2">
      <c r="B771" s="2">
        <v>347980</v>
      </c>
      <c r="C771" s="2" t="s">
        <v>71</v>
      </c>
      <c r="D771" s="2" t="s">
        <v>27</v>
      </c>
      <c r="E771" s="3" t="s">
        <v>6</v>
      </c>
      <c r="F771" s="11">
        <v>15333</v>
      </c>
      <c r="G771" s="11">
        <f>SUMIFS(Tabla13[VENTA ÚLT 12 MESES EN S/.],Tabla13[CATEGORÍA],Tabla13[[#This Row],[CATEGORÍA]])</f>
        <v>1933784</v>
      </c>
      <c r="H771" s="12">
        <f>IFERROR(Tabla13[[#This Row],[VENTA ÚLT 12 MESES EN S/.]]/Tabla13[[#This Row],[VENTA CAT ÚLT 12 MESES]],0)</f>
        <v>7.9290137885099886E-3</v>
      </c>
      <c r="I771" s="12">
        <f>SUMIFS($H$10:H771,$D$10:D771,Tabla13[[#This Row],[CATEGORÍA]])</f>
        <v>0.97342722868738196</v>
      </c>
      <c r="J771" s="3" t="str">
        <f>IFERROR(VLOOKUP(Tabla13[[#This Row],[% ACUM]],$D$5:$E$7,2,1),"C")</f>
        <v>C</v>
      </c>
    </row>
    <row r="772" spans="2:10" x14ac:dyDescent="0.2">
      <c r="B772" s="2">
        <v>347981</v>
      </c>
      <c r="C772" s="2" t="s">
        <v>115</v>
      </c>
      <c r="D772" s="2" t="s">
        <v>27</v>
      </c>
      <c r="E772" s="3" t="s">
        <v>6</v>
      </c>
      <c r="F772" s="11">
        <v>12384</v>
      </c>
      <c r="G772" s="11">
        <f>SUMIFS(Tabla13[VENTA ÚLT 12 MESES EN S/.],Tabla13[CATEGORÍA],Tabla13[[#This Row],[CATEGORÍA]])</f>
        <v>1933784</v>
      </c>
      <c r="H772" s="12">
        <f>IFERROR(Tabla13[[#This Row],[VENTA ÚLT 12 MESES EN S/.]]/Tabla13[[#This Row],[VENTA CAT ÚLT 12 MESES]],0)</f>
        <v>6.4040244411992242E-3</v>
      </c>
      <c r="I772" s="12">
        <f>SUMIFS($H$10:H772,$D$10:D772,Tabla13[[#This Row],[CATEGORÍA]])</f>
        <v>0.97983125312858121</v>
      </c>
      <c r="J772" s="3" t="str">
        <f>IFERROR(VLOOKUP(Tabla13[[#This Row],[% ACUM]],$D$5:$E$7,2,1),"C")</f>
        <v>C</v>
      </c>
    </row>
    <row r="773" spans="2:10" x14ac:dyDescent="0.2">
      <c r="B773" s="2">
        <v>348135</v>
      </c>
      <c r="C773" s="2" t="s">
        <v>123</v>
      </c>
      <c r="D773" s="2" t="s">
        <v>27</v>
      </c>
      <c r="E773" s="3" t="s">
        <v>6</v>
      </c>
      <c r="F773" s="11">
        <v>8625</v>
      </c>
      <c r="G773" s="11">
        <f>SUMIFS(Tabla13[VENTA ÚLT 12 MESES EN S/.],Tabla13[CATEGORÍA],Tabla13[[#This Row],[CATEGORÍA]])</f>
        <v>1933784</v>
      </c>
      <c r="H773" s="12">
        <f>IFERROR(Tabla13[[#This Row],[VENTA ÚLT 12 MESES EN S/.]]/Tabla13[[#This Row],[VENTA CAT ÚLT 12 MESES]],0)</f>
        <v>4.4601672161937427E-3</v>
      </c>
      <c r="I773" s="12">
        <f>SUMIFS($H$10:H773,$D$10:D773,Tabla13[[#This Row],[CATEGORÍA]])</f>
        <v>0.9842914203447749</v>
      </c>
      <c r="J773" s="3" t="str">
        <f>IFERROR(VLOOKUP(Tabla13[[#This Row],[% ACUM]],$D$5:$E$7,2,1),"C")</f>
        <v>C</v>
      </c>
    </row>
    <row r="774" spans="2:10" x14ac:dyDescent="0.2">
      <c r="B774" s="2">
        <v>347989</v>
      </c>
      <c r="C774" s="2" t="s">
        <v>195</v>
      </c>
      <c r="D774" s="2" t="s">
        <v>27</v>
      </c>
      <c r="E774" s="3" t="s">
        <v>6</v>
      </c>
      <c r="F774" s="11">
        <v>7633</v>
      </c>
      <c r="G774" s="11">
        <f>SUMIFS(Tabla13[VENTA ÚLT 12 MESES EN S/.],Tabla13[CATEGORÍA],Tabla13[[#This Row],[CATEGORÍA]])</f>
        <v>1933784</v>
      </c>
      <c r="H774" s="12">
        <f>IFERROR(Tabla13[[#This Row],[VENTA ÚLT 12 MESES EN S/.]]/Tabla13[[#This Row],[VENTA CAT ÚLT 12 MESES]],0)</f>
        <v>3.9471833462268796E-3</v>
      </c>
      <c r="I774" s="12">
        <f>SUMIFS($H$10:H774,$D$10:D774,Tabla13[[#This Row],[CATEGORÍA]])</f>
        <v>0.9882386036910018</v>
      </c>
      <c r="J774" s="3" t="str">
        <f>IFERROR(VLOOKUP(Tabla13[[#This Row],[% ACUM]],$D$5:$E$7,2,1),"C")</f>
        <v>C</v>
      </c>
    </row>
    <row r="775" spans="2:10" x14ac:dyDescent="0.2">
      <c r="B775" s="2">
        <v>348298</v>
      </c>
      <c r="C775" s="2" t="s">
        <v>800</v>
      </c>
      <c r="D775" s="2" t="s">
        <v>27</v>
      </c>
      <c r="E775" s="3" t="s">
        <v>6</v>
      </c>
      <c r="F775" s="11">
        <v>7291</v>
      </c>
      <c r="G775" s="11">
        <f>SUMIFS(Tabla13[VENTA ÚLT 12 MESES EN S/.],Tabla13[CATEGORÍA],Tabla13[[#This Row],[CATEGORÍA]])</f>
        <v>1933784</v>
      </c>
      <c r="H775" s="12">
        <f>IFERROR(Tabla13[[#This Row],[VENTA ÚLT 12 MESES EN S/.]]/Tabla13[[#This Row],[VENTA CAT ÚLT 12 MESES]],0)</f>
        <v>3.7703280200891104E-3</v>
      </c>
      <c r="I775" s="12">
        <f>SUMIFS($H$10:H775,$D$10:D775,Tabla13[[#This Row],[CATEGORÍA]])</f>
        <v>0.99200893171109095</v>
      </c>
      <c r="J775" s="3" t="str">
        <f>IFERROR(VLOOKUP(Tabla13[[#This Row],[% ACUM]],$D$5:$E$7,2,1),"C")</f>
        <v>C</v>
      </c>
    </row>
    <row r="776" spans="2:10" x14ac:dyDescent="0.2">
      <c r="B776" s="2">
        <v>348343</v>
      </c>
      <c r="C776" s="2" t="s">
        <v>28</v>
      </c>
      <c r="D776" s="2" t="s">
        <v>27</v>
      </c>
      <c r="E776" s="3" t="s">
        <v>6</v>
      </c>
      <c r="F776" s="11">
        <v>6385</v>
      </c>
      <c r="G776" s="11">
        <f>SUMIFS(Tabla13[VENTA ÚLT 12 MESES EN S/.],Tabla13[CATEGORÍA],Tabla13[[#This Row],[CATEGORÍA]])</f>
        <v>1933784</v>
      </c>
      <c r="H776" s="12">
        <f>IFERROR(Tabla13[[#This Row],[VENTA ÚLT 12 MESES EN S/.]]/Tabla13[[#This Row],[VENTA CAT ÚLT 12 MESES]],0)</f>
        <v>3.3018165420750198E-3</v>
      </c>
      <c r="I776" s="12">
        <f>SUMIFS($H$10:H776,$D$10:D776,Tabla13[[#This Row],[CATEGORÍA]])</f>
        <v>0.99531074825316601</v>
      </c>
      <c r="J776" s="3" t="str">
        <f>IFERROR(VLOOKUP(Tabla13[[#This Row],[% ACUM]],$D$5:$E$7,2,1),"C")</f>
        <v>C</v>
      </c>
    </row>
    <row r="777" spans="2:10" x14ac:dyDescent="0.2">
      <c r="B777" s="2">
        <v>348298</v>
      </c>
      <c r="C777" s="2" t="s">
        <v>55</v>
      </c>
      <c r="D777" s="2" t="s">
        <v>27</v>
      </c>
      <c r="E777" s="3" t="s">
        <v>6</v>
      </c>
      <c r="F777" s="11">
        <v>4626</v>
      </c>
      <c r="G777" s="11">
        <f>SUMIFS(Tabla13[VENTA ÚLT 12 MESES EN S/.],Tabla13[CATEGORÍA],Tabla13[[#This Row],[CATEGORÍA]])</f>
        <v>1933784</v>
      </c>
      <c r="H777" s="12">
        <f>IFERROR(Tabla13[[#This Row],[VENTA ÚLT 12 MESES EN S/.]]/Tabla13[[#This Row],[VENTA CAT ÚLT 12 MESES]],0)</f>
        <v>2.3922009903898263E-3</v>
      </c>
      <c r="I777" s="12">
        <f>SUMIFS($H$10:H777,$D$10:D777,Tabla13[[#This Row],[CATEGORÍA]])</f>
        <v>0.99770294924355585</v>
      </c>
      <c r="J777" s="3" t="str">
        <f>IFERROR(VLOOKUP(Tabla13[[#This Row],[% ACUM]],$D$5:$E$7,2,1),"C")</f>
        <v>C</v>
      </c>
    </row>
    <row r="778" spans="2:10" x14ac:dyDescent="0.2">
      <c r="B778" s="2">
        <v>347982</v>
      </c>
      <c r="C778" s="2" t="s">
        <v>115</v>
      </c>
      <c r="D778" s="2" t="s">
        <v>27</v>
      </c>
      <c r="E778" s="3" t="s">
        <v>6</v>
      </c>
      <c r="F778" s="11">
        <v>2725</v>
      </c>
      <c r="G778" s="11">
        <f>SUMIFS(Tabla13[VENTA ÚLT 12 MESES EN S/.],Tabla13[CATEGORÍA],Tabla13[[#This Row],[CATEGORÍA]])</f>
        <v>1933784</v>
      </c>
      <c r="H778" s="12">
        <f>IFERROR(Tabla13[[#This Row],[VENTA ÚLT 12 MESES EN S/.]]/Tabla13[[#This Row],[VENTA CAT ÚLT 12 MESES]],0)</f>
        <v>1.4091542798988926E-3</v>
      </c>
      <c r="I778" s="12">
        <f>SUMIFS($H$10:H778,$D$10:D778,Tabla13[[#This Row],[CATEGORÍA]])</f>
        <v>0.9991121035234547</v>
      </c>
      <c r="J778" s="3" t="str">
        <f>IFERROR(VLOOKUP(Tabla13[[#This Row],[% ACUM]],$D$5:$E$7,2,1),"C")</f>
        <v>C</v>
      </c>
    </row>
    <row r="779" spans="2:10" x14ac:dyDescent="0.2">
      <c r="B779" s="2">
        <v>348302</v>
      </c>
      <c r="C779" s="2" t="s">
        <v>393</v>
      </c>
      <c r="D779" s="2" t="s">
        <v>27</v>
      </c>
      <c r="E779" s="3" t="s">
        <v>6</v>
      </c>
      <c r="F779" s="11">
        <v>1717</v>
      </c>
      <c r="G779" s="11">
        <f>SUMIFS(Tabla13[VENTA ÚLT 12 MESES EN S/.],Tabla13[CATEGORÍA],Tabla13[[#This Row],[CATEGORÍA]])</f>
        <v>1933784</v>
      </c>
      <c r="H779" s="12">
        <f>IFERROR(Tabla13[[#This Row],[VENTA ÚLT 12 MESES EN S/.]]/Tabla13[[#This Row],[VENTA CAT ÚLT 12 MESES]],0)</f>
        <v>8.8789647654546736E-4</v>
      </c>
      <c r="I779" s="12">
        <f>SUMIFS($H$10:H779,$D$10:D779,Tabla13[[#This Row],[CATEGORÍA]])</f>
        <v>1.0000000000000002</v>
      </c>
      <c r="J779" s="3" t="str">
        <f>IFERROR(VLOOKUP(Tabla13[[#This Row],[% ACUM]],$D$5:$E$7,2,1),"C")</f>
        <v>C</v>
      </c>
    </row>
    <row r="780" spans="2:10" x14ac:dyDescent="0.2">
      <c r="B780" s="2">
        <v>348035</v>
      </c>
      <c r="C780" s="2" t="s">
        <v>612</v>
      </c>
      <c r="D780" s="2" t="s">
        <v>8</v>
      </c>
      <c r="E780" s="3" t="s">
        <v>6</v>
      </c>
      <c r="F780" s="11">
        <v>88519</v>
      </c>
      <c r="G780" s="11">
        <f>SUMIFS(Tabla13[VENTA ÚLT 12 MESES EN S/.],Tabla13[CATEGORÍA],Tabla13[[#This Row],[CATEGORÍA]])</f>
        <v>1926669</v>
      </c>
      <c r="H780" s="12">
        <f>IFERROR(Tabla13[[#This Row],[VENTA ÚLT 12 MESES EN S/.]]/Tabla13[[#This Row],[VENTA CAT ÚLT 12 MESES]],0)</f>
        <v>4.5944062005461236E-2</v>
      </c>
      <c r="I780" s="12">
        <f>SUMIFS($H$10:H780,$D$10:D780,Tabla13[[#This Row],[CATEGORÍA]])</f>
        <v>4.5944062005461236E-2</v>
      </c>
      <c r="J780" s="3" t="str">
        <f>IFERROR(VLOOKUP(Tabla13[[#This Row],[% ACUM]],$D$5:$E$7,2,1),"C")</f>
        <v>A</v>
      </c>
    </row>
    <row r="781" spans="2:10" x14ac:dyDescent="0.2">
      <c r="B781" s="2">
        <v>348242</v>
      </c>
      <c r="C781" s="2" t="s">
        <v>283</v>
      </c>
      <c r="D781" s="2" t="s">
        <v>8</v>
      </c>
      <c r="E781" s="3" t="s">
        <v>6</v>
      </c>
      <c r="F781" s="11">
        <v>83843</v>
      </c>
      <c r="G781" s="11">
        <f>SUMIFS(Tabla13[VENTA ÚLT 12 MESES EN S/.],Tabla13[CATEGORÍA],Tabla13[[#This Row],[CATEGORÍA]])</f>
        <v>1926669</v>
      </c>
      <c r="H781" s="12">
        <f>IFERROR(Tabla13[[#This Row],[VENTA ÚLT 12 MESES EN S/.]]/Tabla13[[#This Row],[VENTA CAT ÚLT 12 MESES]],0)</f>
        <v>4.3517075325341305E-2</v>
      </c>
      <c r="I781" s="12">
        <f>SUMIFS($H$10:H781,$D$10:D781,Tabla13[[#This Row],[CATEGORÍA]])</f>
        <v>8.9461137330802548E-2</v>
      </c>
      <c r="J781" s="3" t="str">
        <f>IFERROR(VLOOKUP(Tabla13[[#This Row],[% ACUM]],$D$5:$E$7,2,1),"C")</f>
        <v>A</v>
      </c>
    </row>
    <row r="782" spans="2:10" x14ac:dyDescent="0.2">
      <c r="B782" s="2">
        <v>348571</v>
      </c>
      <c r="C782" s="2" t="s">
        <v>622</v>
      </c>
      <c r="D782" s="2" t="s">
        <v>8</v>
      </c>
      <c r="E782" s="3" t="s">
        <v>6</v>
      </c>
      <c r="F782" s="11">
        <v>81789</v>
      </c>
      <c r="G782" s="11">
        <f>SUMIFS(Tabla13[VENTA ÚLT 12 MESES EN S/.],Tabla13[CATEGORÍA],Tabla13[[#This Row],[CATEGORÍA]])</f>
        <v>1926669</v>
      </c>
      <c r="H782" s="12">
        <f>IFERROR(Tabla13[[#This Row],[VENTA ÚLT 12 MESES EN S/.]]/Tabla13[[#This Row],[VENTA CAT ÚLT 12 MESES]],0)</f>
        <v>4.2450986651054227E-2</v>
      </c>
      <c r="I782" s="12">
        <f>SUMIFS($H$10:H782,$D$10:D782,Tabla13[[#This Row],[CATEGORÍA]])</f>
        <v>0.13191212398185678</v>
      </c>
      <c r="J782" s="3" t="str">
        <f>IFERROR(VLOOKUP(Tabla13[[#This Row],[% ACUM]],$D$5:$E$7,2,1),"C")</f>
        <v>A</v>
      </c>
    </row>
    <row r="783" spans="2:10" x14ac:dyDescent="0.2">
      <c r="B783" s="2">
        <v>348498</v>
      </c>
      <c r="C783" s="2" t="s">
        <v>460</v>
      </c>
      <c r="D783" s="2" t="s">
        <v>8</v>
      </c>
      <c r="E783" s="3" t="s">
        <v>6</v>
      </c>
      <c r="F783" s="11">
        <v>81541</v>
      </c>
      <c r="G783" s="11">
        <f>SUMIFS(Tabla13[VENTA ÚLT 12 MESES EN S/.],Tabla13[CATEGORÍA],Tabla13[[#This Row],[CATEGORÍA]])</f>
        <v>1926669</v>
      </c>
      <c r="H783" s="12">
        <f>IFERROR(Tabla13[[#This Row],[VENTA ÚLT 12 MESES EN S/.]]/Tabla13[[#This Row],[VENTA CAT ÚLT 12 MESES]],0)</f>
        <v>4.2322267083759586E-2</v>
      </c>
      <c r="I783" s="12">
        <f>SUMIFS($H$10:H783,$D$10:D783,Tabla13[[#This Row],[CATEGORÍA]])</f>
        <v>0.17423439106561636</v>
      </c>
      <c r="J783" s="3" t="str">
        <f>IFERROR(VLOOKUP(Tabla13[[#This Row],[% ACUM]],$D$5:$E$7,2,1),"C")</f>
        <v>A</v>
      </c>
    </row>
    <row r="784" spans="2:10" x14ac:dyDescent="0.2">
      <c r="B784" s="2">
        <v>348287</v>
      </c>
      <c r="C784" s="2" t="s">
        <v>128</v>
      </c>
      <c r="D784" s="2" t="s">
        <v>8</v>
      </c>
      <c r="E784" s="3" t="s">
        <v>6</v>
      </c>
      <c r="F784" s="11">
        <v>80714</v>
      </c>
      <c r="G784" s="11">
        <f>SUMIFS(Tabla13[VENTA ÚLT 12 MESES EN S/.],Tabla13[CATEGORÍA],Tabla13[[#This Row],[CATEGORÍA]])</f>
        <v>1926669</v>
      </c>
      <c r="H784" s="12">
        <f>IFERROR(Tabla13[[#This Row],[VENTA ÚLT 12 MESES EN S/.]]/Tabla13[[#This Row],[VENTA CAT ÚLT 12 MESES]],0)</f>
        <v>4.1893028849273019E-2</v>
      </c>
      <c r="I784" s="12">
        <f>SUMIFS($H$10:H784,$D$10:D784,Tabla13[[#This Row],[CATEGORÍA]])</f>
        <v>0.21612741991488937</v>
      </c>
      <c r="J784" s="3" t="str">
        <f>IFERROR(VLOOKUP(Tabla13[[#This Row],[% ACUM]],$D$5:$E$7,2,1),"C")</f>
        <v>A</v>
      </c>
    </row>
    <row r="785" spans="2:10" x14ac:dyDescent="0.2">
      <c r="B785" s="2">
        <v>348282</v>
      </c>
      <c r="C785" s="2" t="s">
        <v>127</v>
      </c>
      <c r="D785" s="2" t="s">
        <v>8</v>
      </c>
      <c r="E785" s="3" t="s">
        <v>6</v>
      </c>
      <c r="F785" s="11">
        <v>79903</v>
      </c>
      <c r="G785" s="11">
        <f>SUMIFS(Tabla13[VENTA ÚLT 12 MESES EN S/.],Tabla13[CATEGORÍA],Tabla13[[#This Row],[CATEGORÍA]])</f>
        <v>1926669</v>
      </c>
      <c r="H785" s="12">
        <f>IFERROR(Tabla13[[#This Row],[VENTA ÚLT 12 MESES EN S/.]]/Tabla13[[#This Row],[VENTA CAT ÚLT 12 MESES]],0)</f>
        <v>4.1472095102999013E-2</v>
      </c>
      <c r="I785" s="12">
        <f>SUMIFS($H$10:H785,$D$10:D785,Tabla13[[#This Row],[CATEGORÍA]])</f>
        <v>0.25759951501788836</v>
      </c>
      <c r="J785" s="3" t="str">
        <f>IFERROR(VLOOKUP(Tabla13[[#This Row],[% ACUM]],$D$5:$E$7,2,1),"C")</f>
        <v>A</v>
      </c>
    </row>
    <row r="786" spans="2:10" x14ac:dyDescent="0.2">
      <c r="B786" s="2">
        <v>348279</v>
      </c>
      <c r="C786" s="2" t="s">
        <v>238</v>
      </c>
      <c r="D786" s="2" t="s">
        <v>8</v>
      </c>
      <c r="E786" s="3" t="s">
        <v>6</v>
      </c>
      <c r="F786" s="11">
        <v>79069</v>
      </c>
      <c r="G786" s="11">
        <f>SUMIFS(Tabla13[VENTA ÚLT 12 MESES EN S/.],Tabla13[CATEGORÍA],Tabla13[[#This Row],[CATEGORÍA]])</f>
        <v>1926669</v>
      </c>
      <c r="H786" s="12">
        <f>IFERROR(Tabla13[[#This Row],[VENTA ÚLT 12 MESES EN S/.]]/Tabla13[[#This Row],[VENTA CAT ÚLT 12 MESES]],0)</f>
        <v>4.1039223654919452E-2</v>
      </c>
      <c r="I786" s="12">
        <f>SUMIFS($H$10:H786,$D$10:D786,Tabla13[[#This Row],[CATEGORÍA]])</f>
        <v>0.29863873867280782</v>
      </c>
      <c r="J786" s="3" t="str">
        <f>IFERROR(VLOOKUP(Tabla13[[#This Row],[% ACUM]],$D$5:$E$7,2,1),"C")</f>
        <v>A</v>
      </c>
    </row>
    <row r="787" spans="2:10" x14ac:dyDescent="0.2">
      <c r="B787" s="2">
        <v>348550</v>
      </c>
      <c r="C787" s="2" t="s">
        <v>264</v>
      </c>
      <c r="D787" s="2" t="s">
        <v>8</v>
      </c>
      <c r="E787" s="3" t="s">
        <v>6</v>
      </c>
      <c r="F787" s="11">
        <v>78260</v>
      </c>
      <c r="G787" s="11">
        <f>SUMIFS(Tabla13[VENTA ÚLT 12 MESES EN S/.],Tabla13[CATEGORÍA],Tabla13[[#This Row],[CATEGORÍA]])</f>
        <v>1926669</v>
      </c>
      <c r="H787" s="12">
        <f>IFERROR(Tabla13[[#This Row],[VENTA ÚLT 12 MESES EN S/.]]/Tabla13[[#This Row],[VENTA CAT ÚLT 12 MESES]],0)</f>
        <v>4.0619327969672006E-2</v>
      </c>
      <c r="I787" s="12">
        <f>SUMIFS($H$10:H787,$D$10:D787,Tabla13[[#This Row],[CATEGORÍA]])</f>
        <v>0.33925806664247982</v>
      </c>
      <c r="J787" s="3" t="str">
        <f>IFERROR(VLOOKUP(Tabla13[[#This Row],[% ACUM]],$D$5:$E$7,2,1),"C")</f>
        <v>A</v>
      </c>
    </row>
    <row r="788" spans="2:10" x14ac:dyDescent="0.2">
      <c r="B788" s="2">
        <v>348644</v>
      </c>
      <c r="C788" s="2" t="s">
        <v>182</v>
      </c>
      <c r="D788" s="2" t="s">
        <v>8</v>
      </c>
      <c r="E788" s="3" t="s">
        <v>6</v>
      </c>
      <c r="F788" s="11">
        <v>75411</v>
      </c>
      <c r="G788" s="11">
        <f>SUMIFS(Tabla13[VENTA ÚLT 12 MESES EN S/.],Tabla13[CATEGORÍA],Tabla13[[#This Row],[CATEGORÍA]])</f>
        <v>1926669</v>
      </c>
      <c r="H788" s="12">
        <f>IFERROR(Tabla13[[#This Row],[VENTA ÚLT 12 MESES EN S/.]]/Tabla13[[#This Row],[VENTA CAT ÚLT 12 MESES]],0)</f>
        <v>3.9140610037323484E-2</v>
      </c>
      <c r="I788" s="12">
        <f>SUMIFS($H$10:H788,$D$10:D788,Tabla13[[#This Row],[CATEGORÍA]])</f>
        <v>0.37839867667980331</v>
      </c>
      <c r="J788" s="3" t="str">
        <f>IFERROR(VLOOKUP(Tabla13[[#This Row],[% ACUM]],$D$5:$E$7,2,1),"C")</f>
        <v>A</v>
      </c>
    </row>
    <row r="789" spans="2:10" x14ac:dyDescent="0.2">
      <c r="B789" s="2">
        <v>366759</v>
      </c>
      <c r="C789" s="2" t="s">
        <v>814</v>
      </c>
      <c r="D789" s="2" t="s">
        <v>8</v>
      </c>
      <c r="E789" s="3" t="s">
        <v>6</v>
      </c>
      <c r="F789" s="11">
        <v>72584</v>
      </c>
      <c r="G789" s="11">
        <f>SUMIFS(Tabla13[VENTA ÚLT 12 MESES EN S/.],Tabla13[CATEGORÍA],Tabla13[[#This Row],[CATEGORÍA]])</f>
        <v>1926669</v>
      </c>
      <c r="H789" s="12">
        <f>IFERROR(Tabla13[[#This Row],[VENTA ÚLT 12 MESES EN S/.]]/Tabla13[[#This Row],[VENTA CAT ÚLT 12 MESES]],0)</f>
        <v>3.7673310776267226E-2</v>
      </c>
      <c r="I789" s="12">
        <f>SUMIFS($H$10:H789,$D$10:D789,Tabla13[[#This Row],[CATEGORÍA]])</f>
        <v>0.41607198745607055</v>
      </c>
      <c r="J789" s="3" t="str">
        <f>IFERROR(VLOOKUP(Tabla13[[#This Row],[% ACUM]],$D$5:$E$7,2,1),"C")</f>
        <v>A</v>
      </c>
    </row>
    <row r="790" spans="2:10" x14ac:dyDescent="0.2">
      <c r="B790" s="2">
        <v>348070</v>
      </c>
      <c r="C790" s="2" t="s">
        <v>63</v>
      </c>
      <c r="D790" s="2" t="s">
        <v>8</v>
      </c>
      <c r="E790" s="3" t="s">
        <v>6</v>
      </c>
      <c r="F790" s="11">
        <v>66486</v>
      </c>
      <c r="G790" s="11">
        <f>SUMIFS(Tabla13[VENTA ÚLT 12 MESES EN S/.],Tabla13[CATEGORÍA],Tabla13[[#This Row],[CATEGORÍA]])</f>
        <v>1926669</v>
      </c>
      <c r="H790" s="12">
        <f>IFERROR(Tabla13[[#This Row],[VENTA ÚLT 12 MESES EN S/.]]/Tabla13[[#This Row],[VENTA CAT ÚLT 12 MESES]],0)</f>
        <v>3.4508262706256239E-2</v>
      </c>
      <c r="I790" s="12">
        <f>SUMIFS($H$10:H790,$D$10:D790,Tabla13[[#This Row],[CATEGORÍA]])</f>
        <v>0.45058025016232678</v>
      </c>
      <c r="J790" s="3" t="str">
        <f>IFERROR(VLOOKUP(Tabla13[[#This Row],[% ACUM]],$D$5:$E$7,2,1),"C")</f>
        <v>A</v>
      </c>
    </row>
    <row r="791" spans="2:10" x14ac:dyDescent="0.2">
      <c r="B791" s="2">
        <v>348046</v>
      </c>
      <c r="C791" s="2" t="s">
        <v>66</v>
      </c>
      <c r="D791" s="2" t="s">
        <v>8</v>
      </c>
      <c r="E791" s="3" t="s">
        <v>6</v>
      </c>
      <c r="F791" s="11">
        <v>64728</v>
      </c>
      <c r="G791" s="11">
        <f>SUMIFS(Tabla13[VENTA ÚLT 12 MESES EN S/.],Tabla13[CATEGORÍA],Tabla13[[#This Row],[CATEGORÍA]])</f>
        <v>1926669</v>
      </c>
      <c r="H791" s="12">
        <f>IFERROR(Tabla13[[#This Row],[VENTA ÚLT 12 MESES EN S/.]]/Tabla13[[#This Row],[VENTA CAT ÚLT 12 MESES]],0)</f>
        <v>3.359580706390148E-2</v>
      </c>
      <c r="I791" s="12">
        <f>SUMIFS($H$10:H791,$D$10:D791,Tabla13[[#This Row],[CATEGORÍA]])</f>
        <v>0.48417605722622825</v>
      </c>
      <c r="J791" s="3" t="str">
        <f>IFERROR(VLOOKUP(Tabla13[[#This Row],[% ACUM]],$D$5:$E$7,2,1),"C")</f>
        <v>A</v>
      </c>
    </row>
    <row r="792" spans="2:10" x14ac:dyDescent="0.2">
      <c r="B792" s="2">
        <v>367776</v>
      </c>
      <c r="C792" s="2" t="s">
        <v>633</v>
      </c>
      <c r="D792" s="2" t="s">
        <v>8</v>
      </c>
      <c r="E792" s="3" t="s">
        <v>6</v>
      </c>
      <c r="F792" s="11">
        <v>63271</v>
      </c>
      <c r="G792" s="11">
        <f>SUMIFS(Tabla13[VENTA ÚLT 12 MESES EN S/.],Tabla13[CATEGORÍA],Tabla13[[#This Row],[CATEGORÍA]])</f>
        <v>1926669</v>
      </c>
      <c r="H792" s="12">
        <f>IFERROR(Tabla13[[#This Row],[VENTA ÚLT 12 MESES EN S/.]]/Tabla13[[#This Row],[VENTA CAT ÚLT 12 MESES]],0)</f>
        <v>3.2839579606045458E-2</v>
      </c>
      <c r="I792" s="12">
        <f>SUMIFS($H$10:H792,$D$10:D792,Tabla13[[#This Row],[CATEGORÍA]])</f>
        <v>0.5170156368322737</v>
      </c>
      <c r="J792" s="3" t="str">
        <f>IFERROR(VLOOKUP(Tabla13[[#This Row],[% ACUM]],$D$5:$E$7,2,1),"C")</f>
        <v>B</v>
      </c>
    </row>
    <row r="793" spans="2:10" x14ac:dyDescent="0.2">
      <c r="B793" s="2">
        <v>348243</v>
      </c>
      <c r="C793" s="2" t="s">
        <v>7</v>
      </c>
      <c r="D793" s="2" t="s">
        <v>8</v>
      </c>
      <c r="E793" s="3" t="s">
        <v>6</v>
      </c>
      <c r="F793" s="11">
        <v>62466</v>
      </c>
      <c r="G793" s="11">
        <f>SUMIFS(Tabla13[VENTA ÚLT 12 MESES EN S/.],Tabla13[CATEGORÍA],Tabla13[[#This Row],[CATEGORÍA]])</f>
        <v>1926669</v>
      </c>
      <c r="H793" s="12">
        <f>IFERROR(Tabla13[[#This Row],[VENTA ÚLT 12 MESES EN S/.]]/Tabla13[[#This Row],[VENTA CAT ÚLT 12 MESES]],0)</f>
        <v>3.2421760042851161E-2</v>
      </c>
      <c r="I793" s="12">
        <f>SUMIFS($H$10:H793,$D$10:D793,Tabla13[[#This Row],[CATEGORÍA]])</f>
        <v>0.54943739687512483</v>
      </c>
      <c r="J793" s="3" t="str">
        <f>IFERROR(VLOOKUP(Tabla13[[#This Row],[% ACUM]],$D$5:$E$7,2,1),"C")</f>
        <v>B</v>
      </c>
    </row>
    <row r="794" spans="2:10" x14ac:dyDescent="0.2">
      <c r="B794" s="2">
        <v>348284</v>
      </c>
      <c r="C794" s="2" t="s">
        <v>128</v>
      </c>
      <c r="D794" s="2" t="s">
        <v>8</v>
      </c>
      <c r="E794" s="3" t="s">
        <v>6</v>
      </c>
      <c r="F794" s="11">
        <v>58841</v>
      </c>
      <c r="G794" s="11">
        <f>SUMIFS(Tabla13[VENTA ÚLT 12 MESES EN S/.],Tabla13[CATEGORÍA],Tabla13[[#This Row],[CATEGORÍA]])</f>
        <v>1926669</v>
      </c>
      <c r="H794" s="12">
        <f>IFERROR(Tabla13[[#This Row],[VENTA ÚLT 12 MESES EN S/.]]/Tabla13[[#This Row],[VENTA CAT ÚLT 12 MESES]],0)</f>
        <v>3.0540274432193593E-2</v>
      </c>
      <c r="I794" s="12">
        <f>SUMIFS($H$10:H794,$D$10:D794,Tabla13[[#This Row],[CATEGORÍA]])</f>
        <v>0.57997767130731837</v>
      </c>
      <c r="J794" s="3" t="str">
        <f>IFERROR(VLOOKUP(Tabla13[[#This Row],[% ACUM]],$D$5:$E$7,2,1),"C")</f>
        <v>B</v>
      </c>
    </row>
    <row r="795" spans="2:10" x14ac:dyDescent="0.2">
      <c r="B795" s="2">
        <v>348147</v>
      </c>
      <c r="C795" s="2" t="s">
        <v>249</v>
      </c>
      <c r="D795" s="2" t="s">
        <v>8</v>
      </c>
      <c r="E795" s="3" t="s">
        <v>6</v>
      </c>
      <c r="F795" s="11">
        <v>53652</v>
      </c>
      <c r="G795" s="11">
        <f>SUMIFS(Tabla13[VENTA ÚLT 12 MESES EN S/.],Tabla13[CATEGORÍA],Tabla13[[#This Row],[CATEGORÍA]])</f>
        <v>1926669</v>
      </c>
      <c r="H795" s="12">
        <f>IFERROR(Tabla13[[#This Row],[VENTA ÚLT 12 MESES EN S/.]]/Tabla13[[#This Row],[VENTA CAT ÚLT 12 MESES]],0)</f>
        <v>2.784702509875853E-2</v>
      </c>
      <c r="I795" s="12">
        <f>SUMIFS($H$10:H795,$D$10:D795,Tabla13[[#This Row],[CATEGORÍA]])</f>
        <v>0.60782469640607695</v>
      </c>
      <c r="J795" s="3" t="str">
        <f>IFERROR(VLOOKUP(Tabla13[[#This Row],[% ACUM]],$D$5:$E$7,2,1),"C")</f>
        <v>B</v>
      </c>
    </row>
    <row r="796" spans="2:10" x14ac:dyDescent="0.2">
      <c r="B796" s="2">
        <v>348546</v>
      </c>
      <c r="C796" s="2" t="s">
        <v>32</v>
      </c>
      <c r="D796" s="2" t="s">
        <v>8</v>
      </c>
      <c r="E796" s="3" t="s">
        <v>6</v>
      </c>
      <c r="F796" s="11">
        <v>52589</v>
      </c>
      <c r="G796" s="11">
        <f>SUMIFS(Tabla13[VENTA ÚLT 12 MESES EN S/.],Tabla13[CATEGORÍA],Tabla13[[#This Row],[CATEGORÍA]])</f>
        <v>1926669</v>
      </c>
      <c r="H796" s="12">
        <f>IFERROR(Tabla13[[#This Row],[VENTA ÚLT 12 MESES EN S/.]]/Tabla13[[#This Row],[VENTA CAT ÚLT 12 MESES]],0)</f>
        <v>2.7295295663136741E-2</v>
      </c>
      <c r="I796" s="12">
        <f>SUMIFS($H$10:H796,$D$10:D796,Tabla13[[#This Row],[CATEGORÍA]])</f>
        <v>0.63511999206921366</v>
      </c>
      <c r="J796" s="3" t="str">
        <f>IFERROR(VLOOKUP(Tabla13[[#This Row],[% ACUM]],$D$5:$E$7,2,1),"C")</f>
        <v>B</v>
      </c>
    </row>
    <row r="797" spans="2:10" x14ac:dyDescent="0.2">
      <c r="B797" s="2">
        <v>347696</v>
      </c>
      <c r="C797" s="2" t="s">
        <v>613</v>
      </c>
      <c r="D797" s="2" t="s">
        <v>8</v>
      </c>
      <c r="E797" s="3" t="s">
        <v>6</v>
      </c>
      <c r="F797" s="11">
        <v>48239</v>
      </c>
      <c r="G797" s="11">
        <f>SUMIFS(Tabla13[VENTA ÚLT 12 MESES EN S/.],Tabla13[CATEGORÍA],Tabla13[[#This Row],[CATEGORÍA]])</f>
        <v>1926669</v>
      </c>
      <c r="H797" s="12">
        <f>IFERROR(Tabla13[[#This Row],[VENTA ÚLT 12 MESES EN S/.]]/Tabla13[[#This Row],[VENTA CAT ÚLT 12 MESES]],0)</f>
        <v>2.5037512930347661E-2</v>
      </c>
      <c r="I797" s="12">
        <f>SUMIFS($H$10:H797,$D$10:D797,Tabla13[[#This Row],[CATEGORÍA]])</f>
        <v>0.66015750499956127</v>
      </c>
      <c r="J797" s="3" t="str">
        <f>IFERROR(VLOOKUP(Tabla13[[#This Row],[% ACUM]],$D$5:$E$7,2,1),"C")</f>
        <v>B</v>
      </c>
    </row>
    <row r="798" spans="2:10" x14ac:dyDescent="0.2">
      <c r="B798" s="2">
        <v>348145</v>
      </c>
      <c r="C798" s="2" t="s">
        <v>331</v>
      </c>
      <c r="D798" s="2" t="s">
        <v>8</v>
      </c>
      <c r="E798" s="3" t="s">
        <v>6</v>
      </c>
      <c r="F798" s="11">
        <v>45726</v>
      </c>
      <c r="G798" s="11">
        <f>SUMIFS(Tabla13[VENTA ÚLT 12 MESES EN S/.],Tabla13[CATEGORÍA],Tabla13[[#This Row],[CATEGORÍA]])</f>
        <v>1926669</v>
      </c>
      <c r="H798" s="12">
        <f>IFERROR(Tabla13[[#This Row],[VENTA ÚLT 12 MESES EN S/.]]/Tabla13[[#This Row],[VENTA CAT ÚLT 12 MESES]],0)</f>
        <v>2.3733189250462847E-2</v>
      </c>
      <c r="I798" s="12">
        <f>SUMIFS($H$10:H798,$D$10:D798,Tabla13[[#This Row],[CATEGORÍA]])</f>
        <v>0.68389069425002413</v>
      </c>
      <c r="J798" s="3" t="str">
        <f>IFERROR(VLOOKUP(Tabla13[[#This Row],[% ACUM]],$D$5:$E$7,2,1),"C")</f>
        <v>B</v>
      </c>
    </row>
    <row r="799" spans="2:10" x14ac:dyDescent="0.2">
      <c r="B799" s="2">
        <v>348146</v>
      </c>
      <c r="C799" s="2" t="s">
        <v>332</v>
      </c>
      <c r="D799" s="2" t="s">
        <v>8</v>
      </c>
      <c r="E799" s="3" t="s">
        <v>6</v>
      </c>
      <c r="F799" s="11">
        <v>45028</v>
      </c>
      <c r="G799" s="11">
        <f>SUMIFS(Tabla13[VENTA ÚLT 12 MESES EN S/.],Tabla13[CATEGORÍA],Tabla13[[#This Row],[CATEGORÍA]])</f>
        <v>1926669</v>
      </c>
      <c r="H799" s="12">
        <f>IFERROR(Tabla13[[#This Row],[VENTA ÚLT 12 MESES EN S/.]]/Tabla13[[#This Row],[VENTA CAT ÚLT 12 MESES]],0)</f>
        <v>2.3370905952190022E-2</v>
      </c>
      <c r="I799" s="12">
        <f>SUMIFS($H$10:H799,$D$10:D799,Tabla13[[#This Row],[CATEGORÍA]])</f>
        <v>0.70726160020221418</v>
      </c>
      <c r="J799" s="3" t="str">
        <f>IFERROR(VLOOKUP(Tabla13[[#This Row],[% ACUM]],$D$5:$E$7,2,1),"C")</f>
        <v>B</v>
      </c>
    </row>
    <row r="800" spans="2:10" x14ac:dyDescent="0.2">
      <c r="B800" s="2">
        <v>348589</v>
      </c>
      <c r="C800" s="2" t="s">
        <v>356</v>
      </c>
      <c r="D800" s="2" t="s">
        <v>8</v>
      </c>
      <c r="E800" s="3" t="s">
        <v>6</v>
      </c>
      <c r="F800" s="11">
        <v>37066</v>
      </c>
      <c r="G800" s="11">
        <f>SUMIFS(Tabla13[VENTA ÚLT 12 MESES EN S/.],Tabla13[CATEGORÍA],Tabla13[[#This Row],[CATEGORÍA]])</f>
        <v>1926669</v>
      </c>
      <c r="H800" s="12">
        <f>IFERROR(Tabla13[[#This Row],[VENTA ÚLT 12 MESES EN S/.]]/Tabla13[[#This Row],[VENTA CAT ÚLT 12 MESES]],0)</f>
        <v>1.9238385005416084E-2</v>
      </c>
      <c r="I800" s="12">
        <f>SUMIFS($H$10:H800,$D$10:D800,Tabla13[[#This Row],[CATEGORÍA]])</f>
        <v>0.72649998520763026</v>
      </c>
      <c r="J800" s="3" t="str">
        <f>IFERROR(VLOOKUP(Tabla13[[#This Row],[% ACUM]],$D$5:$E$7,2,1),"C")</f>
        <v>B</v>
      </c>
    </row>
    <row r="801" spans="2:10" x14ac:dyDescent="0.2">
      <c r="B801" s="2">
        <v>348047</v>
      </c>
      <c r="C801" s="2" t="s">
        <v>525</v>
      </c>
      <c r="D801" s="2" t="s">
        <v>8</v>
      </c>
      <c r="E801" s="3" t="s">
        <v>6</v>
      </c>
      <c r="F801" s="11">
        <v>36752</v>
      </c>
      <c r="G801" s="11">
        <f>SUMIFS(Tabla13[VENTA ÚLT 12 MESES EN S/.],Tabla13[CATEGORÍA],Tabla13[[#This Row],[CATEGORÍA]])</f>
        <v>1926669</v>
      </c>
      <c r="H801" s="12">
        <f>IFERROR(Tabla13[[#This Row],[VENTA ÚLT 12 MESES EN S/.]]/Tabla13[[#This Row],[VENTA CAT ÚLT 12 MESES]],0)</f>
        <v>1.9075409424244641E-2</v>
      </c>
      <c r="I801" s="12">
        <f>SUMIFS($H$10:H801,$D$10:D801,Tabla13[[#This Row],[CATEGORÍA]])</f>
        <v>0.74557539463187494</v>
      </c>
      <c r="J801" s="3" t="str">
        <f>IFERROR(VLOOKUP(Tabla13[[#This Row],[% ACUM]],$D$5:$E$7,2,1),"C")</f>
        <v>B</v>
      </c>
    </row>
    <row r="802" spans="2:10" x14ac:dyDescent="0.2">
      <c r="B802" s="2">
        <v>348554</v>
      </c>
      <c r="C802" s="2" t="s">
        <v>373</v>
      </c>
      <c r="D802" s="2" t="s">
        <v>8</v>
      </c>
      <c r="E802" s="3" t="s">
        <v>6</v>
      </c>
      <c r="F802" s="11">
        <v>36207</v>
      </c>
      <c r="G802" s="11">
        <f>SUMIFS(Tabla13[VENTA ÚLT 12 MESES EN S/.],Tabla13[CATEGORÍA],Tabla13[[#This Row],[CATEGORÍA]])</f>
        <v>1926669</v>
      </c>
      <c r="H802" s="12">
        <f>IFERROR(Tabla13[[#This Row],[VENTA ÚLT 12 MESES EN S/.]]/Tabla13[[#This Row],[VENTA CAT ÚLT 12 MESES]],0)</f>
        <v>1.8792537794504401E-2</v>
      </c>
      <c r="I802" s="12">
        <f>SUMIFS($H$10:H802,$D$10:D802,Tabla13[[#This Row],[CATEGORÍA]])</f>
        <v>0.76436793242637935</v>
      </c>
      <c r="J802" s="3" t="str">
        <f>IFERROR(VLOOKUP(Tabla13[[#This Row],[% ACUM]],$D$5:$E$7,2,1),"C")</f>
        <v>B</v>
      </c>
    </row>
    <row r="803" spans="2:10" x14ac:dyDescent="0.2">
      <c r="B803" s="2">
        <v>348144</v>
      </c>
      <c r="C803" s="2" t="s">
        <v>249</v>
      </c>
      <c r="D803" s="2" t="s">
        <v>8</v>
      </c>
      <c r="E803" s="3" t="s">
        <v>6</v>
      </c>
      <c r="F803" s="11">
        <v>36072</v>
      </c>
      <c r="G803" s="11">
        <f>SUMIFS(Tabla13[VENTA ÚLT 12 MESES EN S/.],Tabla13[CATEGORÍA],Tabla13[[#This Row],[CATEGORÍA]])</f>
        <v>1926669</v>
      </c>
      <c r="H803" s="12">
        <f>IFERROR(Tabla13[[#This Row],[VENTA ÚLT 12 MESES EN S/.]]/Tabla13[[#This Row],[VENTA CAT ÚLT 12 MESES]],0)</f>
        <v>1.8722468675210949E-2</v>
      </c>
      <c r="I803" s="12">
        <f>SUMIFS($H$10:H803,$D$10:D803,Tabla13[[#This Row],[CATEGORÍA]])</f>
        <v>0.78309040110159034</v>
      </c>
      <c r="J803" s="3" t="str">
        <f>IFERROR(VLOOKUP(Tabla13[[#This Row],[% ACUM]],$D$5:$E$7,2,1),"C")</f>
        <v>B</v>
      </c>
    </row>
    <row r="804" spans="2:10" x14ac:dyDescent="0.2">
      <c r="B804" s="2">
        <v>348576</v>
      </c>
      <c r="C804" s="2" t="s">
        <v>372</v>
      </c>
      <c r="D804" s="2" t="s">
        <v>8</v>
      </c>
      <c r="E804" s="3" t="s">
        <v>6</v>
      </c>
      <c r="F804" s="11">
        <v>33540</v>
      </c>
      <c r="G804" s="11">
        <f>SUMIFS(Tabla13[VENTA ÚLT 12 MESES EN S/.],Tabla13[CATEGORÍA],Tabla13[[#This Row],[CATEGORÍA]])</f>
        <v>1926669</v>
      </c>
      <c r="H804" s="12">
        <f>IFERROR(Tabla13[[#This Row],[VENTA ÚLT 12 MESES EN S/.]]/Tabla13[[#This Row],[VENTA CAT ÚLT 12 MESES]],0)</f>
        <v>1.7408283415573718E-2</v>
      </c>
      <c r="I804" s="12">
        <f>SUMIFS($H$10:H804,$D$10:D804,Tabla13[[#This Row],[CATEGORÍA]])</f>
        <v>0.80049868451716411</v>
      </c>
      <c r="J804" s="3" t="str">
        <f>IFERROR(VLOOKUP(Tabla13[[#This Row],[% ACUM]],$D$5:$E$7,2,1),"C")</f>
        <v>C</v>
      </c>
    </row>
    <row r="805" spans="2:10" x14ac:dyDescent="0.2">
      <c r="B805" s="2">
        <v>348280</v>
      </c>
      <c r="C805" s="2" t="s">
        <v>127</v>
      </c>
      <c r="D805" s="2" t="s">
        <v>8</v>
      </c>
      <c r="E805" s="3" t="s">
        <v>6</v>
      </c>
      <c r="F805" s="11">
        <v>33186</v>
      </c>
      <c r="G805" s="11">
        <f>SUMIFS(Tabla13[VENTA ÚLT 12 MESES EN S/.],Tabla13[CATEGORÍA],Tabla13[[#This Row],[CATEGORÍA]])</f>
        <v>1926669</v>
      </c>
      <c r="H805" s="12">
        <f>IFERROR(Tabla13[[#This Row],[VENTA ÚLT 12 MESES EN S/.]]/Tabla13[[#This Row],[VENTA CAT ÚLT 12 MESES]],0)</f>
        <v>1.7224546613870882E-2</v>
      </c>
      <c r="I805" s="12">
        <f>SUMIFS($H$10:H805,$D$10:D805,Tabla13[[#This Row],[CATEGORÍA]])</f>
        <v>0.81772323113103496</v>
      </c>
      <c r="J805" s="3" t="str">
        <f>IFERROR(VLOOKUP(Tabla13[[#This Row],[% ACUM]],$D$5:$E$7,2,1),"C")</f>
        <v>C</v>
      </c>
    </row>
    <row r="806" spans="2:10" x14ac:dyDescent="0.2">
      <c r="B806" s="2">
        <v>347569</v>
      </c>
      <c r="C806" s="2" t="s">
        <v>590</v>
      </c>
      <c r="D806" s="2" t="s">
        <v>8</v>
      </c>
      <c r="E806" s="3" t="s">
        <v>6</v>
      </c>
      <c r="F806" s="11">
        <v>30002</v>
      </c>
      <c r="G806" s="11">
        <f>SUMIFS(Tabla13[VENTA ÚLT 12 MESES EN S/.],Tabla13[CATEGORÍA],Tabla13[[#This Row],[CATEGORÍA]])</f>
        <v>1926669</v>
      </c>
      <c r="H806" s="12">
        <f>IFERROR(Tabla13[[#This Row],[VENTA ÚLT 12 MESES EN S/.]]/Tabla13[[#This Row],[VENTA CAT ÚLT 12 MESES]],0)</f>
        <v>1.5571953459571936E-2</v>
      </c>
      <c r="I806" s="12">
        <f>SUMIFS($H$10:H806,$D$10:D806,Tabla13[[#This Row],[CATEGORÍA]])</f>
        <v>0.83329518459060692</v>
      </c>
      <c r="J806" s="3" t="str">
        <f>IFERROR(VLOOKUP(Tabla13[[#This Row],[% ACUM]],$D$5:$E$7,2,1),"C")</f>
        <v>C</v>
      </c>
    </row>
    <row r="807" spans="2:10" x14ac:dyDescent="0.2">
      <c r="B807" s="2">
        <v>348071</v>
      </c>
      <c r="C807" s="2" t="s">
        <v>85</v>
      </c>
      <c r="D807" s="2" t="s">
        <v>8</v>
      </c>
      <c r="E807" s="3" t="s">
        <v>6</v>
      </c>
      <c r="F807" s="11">
        <v>29363</v>
      </c>
      <c r="G807" s="11">
        <f>SUMIFS(Tabla13[VENTA ÚLT 12 MESES EN S/.],Tabla13[CATEGORÍA],Tabla13[[#This Row],[CATEGORÍA]])</f>
        <v>1926669</v>
      </c>
      <c r="H807" s="12">
        <f>IFERROR(Tabla13[[#This Row],[VENTA ÚLT 12 MESES EN S/.]]/Tabla13[[#This Row],[VENTA CAT ÚLT 12 MESES]],0)</f>
        <v>1.5240292961582918E-2</v>
      </c>
      <c r="I807" s="12">
        <f>SUMIFS($H$10:H807,$D$10:D807,Tabla13[[#This Row],[CATEGORÍA]])</f>
        <v>0.84853547755218983</v>
      </c>
      <c r="J807" s="3" t="str">
        <f>IFERROR(VLOOKUP(Tabla13[[#This Row],[% ACUM]],$D$5:$E$7,2,1),"C")</f>
        <v>C</v>
      </c>
    </row>
    <row r="808" spans="2:10" x14ac:dyDescent="0.2">
      <c r="B808" s="2">
        <v>348037</v>
      </c>
      <c r="C808" s="2" t="s">
        <v>287</v>
      </c>
      <c r="D808" s="2" t="s">
        <v>8</v>
      </c>
      <c r="E808" s="3" t="s">
        <v>6</v>
      </c>
      <c r="F808" s="11">
        <v>28783</v>
      </c>
      <c r="G808" s="11">
        <f>SUMIFS(Tabla13[VENTA ÚLT 12 MESES EN S/.],Tabla13[CATEGORÍA],Tabla13[[#This Row],[CATEGORÍA]])</f>
        <v>1926669</v>
      </c>
      <c r="H808" s="12">
        <f>IFERROR(Tabla13[[#This Row],[VENTA ÚLT 12 MESES EN S/.]]/Tabla13[[#This Row],[VENTA CAT ÚLT 12 MESES]],0)</f>
        <v>1.4939255263877708E-2</v>
      </c>
      <c r="I808" s="12">
        <f>SUMIFS($H$10:H808,$D$10:D808,Tabla13[[#This Row],[CATEGORÍA]])</f>
        <v>0.86347473281606757</v>
      </c>
      <c r="J808" s="3" t="str">
        <f>IFERROR(VLOOKUP(Tabla13[[#This Row],[% ACUM]],$D$5:$E$7,2,1),"C")</f>
        <v>C</v>
      </c>
    </row>
    <row r="809" spans="2:10" x14ac:dyDescent="0.2">
      <c r="B809" s="2">
        <v>364299</v>
      </c>
      <c r="C809" s="2" t="s">
        <v>512</v>
      </c>
      <c r="D809" s="2" t="s">
        <v>8</v>
      </c>
      <c r="E809" s="3" t="s">
        <v>6</v>
      </c>
      <c r="F809" s="11">
        <v>28688</v>
      </c>
      <c r="G809" s="11">
        <f>SUMIFS(Tabla13[VENTA ÚLT 12 MESES EN S/.],Tabla13[CATEGORÍA],Tabla13[[#This Row],[CATEGORÍA]])</f>
        <v>1926669</v>
      </c>
      <c r="H809" s="12">
        <f>IFERROR(Tabla13[[#This Row],[VENTA ÚLT 12 MESES EN S/.]]/Tabla13[[#This Row],[VENTA CAT ÚLT 12 MESES]],0)</f>
        <v>1.4889947365115648E-2</v>
      </c>
      <c r="I809" s="12">
        <f>SUMIFS($H$10:H809,$D$10:D809,Tabla13[[#This Row],[CATEGORÍA]])</f>
        <v>0.87836468018118319</v>
      </c>
      <c r="J809" s="3" t="str">
        <f>IFERROR(VLOOKUP(Tabla13[[#This Row],[% ACUM]],$D$5:$E$7,2,1),"C")</f>
        <v>C</v>
      </c>
    </row>
    <row r="810" spans="2:10" x14ac:dyDescent="0.2">
      <c r="B810" s="2">
        <v>364406</v>
      </c>
      <c r="C810" s="2" t="s">
        <v>580</v>
      </c>
      <c r="D810" s="2" t="s">
        <v>8</v>
      </c>
      <c r="E810" s="3" t="s">
        <v>6</v>
      </c>
      <c r="F810" s="11">
        <v>27176</v>
      </c>
      <c r="G810" s="11">
        <f>SUMIFS(Tabla13[VENTA ÚLT 12 MESES EN S/.],Tabla13[CATEGORÍA],Tabla13[[#This Row],[CATEGORÍA]])</f>
        <v>1926669</v>
      </c>
      <c r="H810" s="12">
        <f>IFERROR(Tabla13[[#This Row],[VENTA ÚLT 12 MESES EN S/.]]/Tabla13[[#This Row],[VENTA CAT ÚLT 12 MESES]],0)</f>
        <v>1.4105173229028961E-2</v>
      </c>
      <c r="I810" s="12">
        <f>SUMIFS($H$10:H810,$D$10:D810,Tabla13[[#This Row],[CATEGORÍA]])</f>
        <v>0.89246985341021212</v>
      </c>
      <c r="J810" s="3" t="str">
        <f>IFERROR(VLOOKUP(Tabla13[[#This Row],[% ACUM]],$D$5:$E$7,2,1),"C")</f>
        <v>C</v>
      </c>
    </row>
    <row r="811" spans="2:10" x14ac:dyDescent="0.2">
      <c r="B811" s="2">
        <v>348040</v>
      </c>
      <c r="C811" s="2" t="s">
        <v>65</v>
      </c>
      <c r="D811" s="2" t="s">
        <v>8</v>
      </c>
      <c r="E811" s="3" t="s">
        <v>6</v>
      </c>
      <c r="F811" s="11">
        <v>22103</v>
      </c>
      <c r="G811" s="11">
        <f>SUMIFS(Tabla13[VENTA ÚLT 12 MESES EN S/.],Tabla13[CATEGORÍA],Tabla13[[#This Row],[CATEGORÍA]])</f>
        <v>1926669</v>
      </c>
      <c r="H811" s="12">
        <f>IFERROR(Tabla13[[#This Row],[VENTA ÚLT 12 MESES EN S/.]]/Tabla13[[#This Row],[VENTA CAT ÚLT 12 MESES]],0)</f>
        <v>1.147213143513494E-2</v>
      </c>
      <c r="I811" s="12">
        <f>SUMIFS($H$10:H811,$D$10:D811,Tabla13[[#This Row],[CATEGORÍA]])</f>
        <v>0.90394198484534705</v>
      </c>
      <c r="J811" s="3" t="str">
        <f>IFERROR(VLOOKUP(Tabla13[[#This Row],[% ACUM]],$D$5:$E$7,2,1),"C")</f>
        <v>C</v>
      </c>
    </row>
    <row r="812" spans="2:10" x14ac:dyDescent="0.2">
      <c r="B812" s="2">
        <v>348076</v>
      </c>
      <c r="C812" s="2" t="s">
        <v>64</v>
      </c>
      <c r="D812" s="2" t="s">
        <v>8</v>
      </c>
      <c r="E812" s="3" t="s">
        <v>6</v>
      </c>
      <c r="F812" s="11">
        <v>19725</v>
      </c>
      <c r="G812" s="11">
        <f>SUMIFS(Tabla13[VENTA ÚLT 12 MESES EN S/.],Tabla13[CATEGORÍA],Tabla13[[#This Row],[CATEGORÍA]])</f>
        <v>1926669</v>
      </c>
      <c r="H812" s="12">
        <f>IFERROR(Tabla13[[#This Row],[VENTA ÚLT 12 MESES EN S/.]]/Tabla13[[#This Row],[VENTA CAT ÚLT 12 MESES]],0)</f>
        <v>1.0237876874543578E-2</v>
      </c>
      <c r="I812" s="12">
        <f>SUMIFS($H$10:H812,$D$10:D812,Tabla13[[#This Row],[CATEGORÍA]])</f>
        <v>0.91417986171989063</v>
      </c>
      <c r="J812" s="3" t="str">
        <f>IFERROR(VLOOKUP(Tabla13[[#This Row],[% ACUM]],$D$5:$E$7,2,1),"C")</f>
        <v>C</v>
      </c>
    </row>
    <row r="813" spans="2:10" x14ac:dyDescent="0.2">
      <c r="B813" s="2">
        <v>348281</v>
      </c>
      <c r="C813" s="2" t="s">
        <v>238</v>
      </c>
      <c r="D813" s="2" t="s">
        <v>8</v>
      </c>
      <c r="E813" s="3" t="s">
        <v>6</v>
      </c>
      <c r="F813" s="11">
        <v>18225</v>
      </c>
      <c r="G813" s="11">
        <f>SUMIFS(Tabla13[VENTA ÚLT 12 MESES EN S/.],Tabla13[CATEGORÍA],Tabla13[[#This Row],[CATEGORÍA]])</f>
        <v>1926669</v>
      </c>
      <c r="H813" s="12">
        <f>IFERROR(Tabla13[[#This Row],[VENTA ÚLT 12 MESES EN S/.]]/Tabla13[[#This Row],[VENTA CAT ÚLT 12 MESES]],0)</f>
        <v>9.45933110461631E-3</v>
      </c>
      <c r="I813" s="12">
        <f>SUMIFS($H$10:H813,$D$10:D813,Tabla13[[#This Row],[CATEGORÍA]])</f>
        <v>0.9236391928245069</v>
      </c>
      <c r="J813" s="3" t="str">
        <f>IFERROR(VLOOKUP(Tabla13[[#This Row],[% ACUM]],$D$5:$E$7,2,1),"C")</f>
        <v>C</v>
      </c>
    </row>
    <row r="814" spans="2:10" x14ac:dyDescent="0.2">
      <c r="B814" s="2">
        <v>348616</v>
      </c>
      <c r="C814" s="2" t="s">
        <v>803</v>
      </c>
      <c r="D814" s="2" t="s">
        <v>8</v>
      </c>
      <c r="E814" s="3" t="s">
        <v>6</v>
      </c>
      <c r="F814" s="11">
        <v>16646</v>
      </c>
      <c r="G814" s="11">
        <f>SUMIFS(Tabla13[VENTA ÚLT 12 MESES EN S/.],Tabla13[CATEGORÍA],Tabla13[[#This Row],[CATEGORÍA]])</f>
        <v>1926669</v>
      </c>
      <c r="H814" s="12">
        <f>IFERROR(Tabla13[[#This Row],[VENTA ÚLT 12 MESES EN S/.]]/Tabla13[[#This Row],[VENTA CAT ÚLT 12 MESES]],0)</f>
        <v>8.6397819241395384E-3</v>
      </c>
      <c r="I814" s="12">
        <f>SUMIFS($H$10:H814,$D$10:D814,Tabla13[[#This Row],[CATEGORÍA]])</f>
        <v>0.93227897474864641</v>
      </c>
      <c r="J814" s="3" t="str">
        <f>IFERROR(VLOOKUP(Tabla13[[#This Row],[% ACUM]],$D$5:$E$7,2,1),"C")</f>
        <v>C</v>
      </c>
    </row>
    <row r="815" spans="2:10" x14ac:dyDescent="0.2">
      <c r="B815" s="2">
        <v>366818</v>
      </c>
      <c r="C815" s="2" t="s">
        <v>779</v>
      </c>
      <c r="D815" s="2" t="s">
        <v>8</v>
      </c>
      <c r="E815" s="3" t="s">
        <v>6</v>
      </c>
      <c r="F815" s="11">
        <v>16168</v>
      </c>
      <c r="G815" s="11">
        <f>SUMIFS(Tabla13[VENTA ÚLT 12 MESES EN S/.],Tabla13[CATEGORÍA],Tabla13[[#This Row],[CATEGORÍA]])</f>
        <v>1926669</v>
      </c>
      <c r="H815" s="12">
        <f>IFERROR(Tabla13[[#This Row],[VENTA ÚLT 12 MESES EN S/.]]/Tabla13[[#This Row],[VENTA CAT ÚLT 12 MESES]],0)</f>
        <v>8.3916853387893814E-3</v>
      </c>
      <c r="I815" s="12">
        <f>SUMIFS($H$10:H815,$D$10:D815,Tabla13[[#This Row],[CATEGORÍA]])</f>
        <v>0.94067066008743583</v>
      </c>
      <c r="J815" s="3" t="str">
        <f>IFERROR(VLOOKUP(Tabla13[[#This Row],[% ACUM]],$D$5:$E$7,2,1),"C")</f>
        <v>C</v>
      </c>
    </row>
    <row r="816" spans="2:10" x14ac:dyDescent="0.2">
      <c r="B816" s="2">
        <v>348077</v>
      </c>
      <c r="C816" s="2" t="s">
        <v>86</v>
      </c>
      <c r="D816" s="2" t="s">
        <v>8</v>
      </c>
      <c r="E816" s="3" t="s">
        <v>6</v>
      </c>
      <c r="F816" s="11">
        <v>15822</v>
      </c>
      <c r="G816" s="11">
        <f>SUMIFS(Tabla13[VENTA ÚLT 12 MESES EN S/.],Tabla13[CATEGORÍA],Tabla13[[#This Row],[CATEGORÍA]])</f>
        <v>1926669</v>
      </c>
      <c r="H816" s="12">
        <f>IFERROR(Tabla13[[#This Row],[VENTA ÚLT 12 MESES EN S/.]]/Tabla13[[#This Row],[VENTA CAT ÚLT 12 MESES]],0)</f>
        <v>8.2121007811928257E-3</v>
      </c>
      <c r="I816" s="12">
        <f>SUMIFS($H$10:H816,$D$10:D816,Tabla13[[#This Row],[CATEGORÍA]])</f>
        <v>0.94888276086862866</v>
      </c>
      <c r="J816" s="3" t="str">
        <f>IFERROR(VLOOKUP(Tabla13[[#This Row],[% ACUM]],$D$5:$E$7,2,1),"C")</f>
        <v>C</v>
      </c>
    </row>
    <row r="817" spans="2:10" x14ac:dyDescent="0.2">
      <c r="B817" s="2">
        <v>347570</v>
      </c>
      <c r="C817" s="2" t="s">
        <v>594</v>
      </c>
      <c r="D817" s="2" t="s">
        <v>8</v>
      </c>
      <c r="E817" s="3" t="s">
        <v>6</v>
      </c>
      <c r="F817" s="11">
        <v>14527</v>
      </c>
      <c r="G817" s="11">
        <f>SUMIFS(Tabla13[VENTA ÚLT 12 MESES EN S/.],Tabla13[CATEGORÍA],Tabla13[[#This Row],[CATEGORÍA]])</f>
        <v>1926669</v>
      </c>
      <c r="H817" s="12">
        <f>IFERROR(Tabla13[[#This Row],[VENTA ÚLT 12 MESES EN S/.]]/Tabla13[[#This Row],[VENTA CAT ÚLT 12 MESES]],0)</f>
        <v>7.5399562664889503E-3</v>
      </c>
      <c r="I817" s="12">
        <f>SUMIFS($H$10:H817,$D$10:D817,Tabla13[[#This Row],[CATEGORÍA]])</f>
        <v>0.95642271713511762</v>
      </c>
      <c r="J817" s="3" t="str">
        <f>IFERROR(VLOOKUP(Tabla13[[#This Row],[% ACUM]],$D$5:$E$7,2,1),"C")</f>
        <v>C</v>
      </c>
    </row>
    <row r="818" spans="2:10" x14ac:dyDescent="0.2">
      <c r="B818" s="2">
        <v>348616</v>
      </c>
      <c r="C818" s="2" t="s">
        <v>392</v>
      </c>
      <c r="D818" s="2" t="s">
        <v>8</v>
      </c>
      <c r="E818" s="3" t="s">
        <v>6</v>
      </c>
      <c r="F818" s="11">
        <v>13140</v>
      </c>
      <c r="G818" s="11">
        <f>SUMIFS(Tabla13[VENTA ÚLT 12 MESES EN S/.],Tabla13[CATEGORÍA],Tabla13[[#This Row],[CATEGORÍA]])</f>
        <v>1926669</v>
      </c>
      <c r="H818" s="12">
        <f>IFERROR(Tabla13[[#This Row],[VENTA ÚLT 12 MESES EN S/.]]/Tabla13[[#This Row],[VENTA CAT ÚLT 12 MESES]],0)</f>
        <v>6.8200609445628699E-3</v>
      </c>
      <c r="I818" s="12">
        <f>SUMIFS($H$10:H818,$D$10:D818,Tabla13[[#This Row],[CATEGORÍA]])</f>
        <v>0.96324277807968051</v>
      </c>
      <c r="J818" s="3" t="str">
        <f>IFERROR(VLOOKUP(Tabla13[[#This Row],[% ACUM]],$D$5:$E$7,2,1),"C")</f>
        <v>C</v>
      </c>
    </row>
    <row r="819" spans="2:10" x14ac:dyDescent="0.2">
      <c r="B819" s="2">
        <v>348422</v>
      </c>
      <c r="C819" s="2" t="s">
        <v>269</v>
      </c>
      <c r="D819" s="2" t="s">
        <v>8</v>
      </c>
      <c r="E819" s="3" t="s">
        <v>6</v>
      </c>
      <c r="F819" s="11">
        <v>10754</v>
      </c>
      <c r="G819" s="11">
        <f>SUMIFS(Tabla13[VENTA ÚLT 12 MESES EN S/.],Tabla13[CATEGORÍA],Tabla13[[#This Row],[CATEGORÍA]])</f>
        <v>1926669</v>
      </c>
      <c r="H819" s="12">
        <f>IFERROR(Tabla13[[#This Row],[VENTA ÚLT 12 MESES EN S/.]]/Tabla13[[#This Row],[VENTA CAT ÚLT 12 MESES]],0)</f>
        <v>5.5816541398652289E-3</v>
      </c>
      <c r="I819" s="12">
        <f>SUMIFS($H$10:H819,$D$10:D819,Tabla13[[#This Row],[CATEGORÍA]])</f>
        <v>0.96882443221954573</v>
      </c>
      <c r="J819" s="3" t="str">
        <f>IFERROR(VLOOKUP(Tabla13[[#This Row],[% ACUM]],$D$5:$E$7,2,1),"C")</f>
        <v>C</v>
      </c>
    </row>
    <row r="820" spans="2:10" x14ac:dyDescent="0.2">
      <c r="B820" s="2">
        <v>348041</v>
      </c>
      <c r="C820" s="2" t="s">
        <v>312</v>
      </c>
      <c r="D820" s="2" t="s">
        <v>8</v>
      </c>
      <c r="E820" s="3" t="s">
        <v>6</v>
      </c>
      <c r="F820" s="11">
        <v>10503</v>
      </c>
      <c r="G820" s="11">
        <f>SUMIFS(Tabla13[VENTA ÚLT 12 MESES EN S/.],Tabla13[CATEGORÍA],Tabla13[[#This Row],[CATEGORÍA]])</f>
        <v>1926669</v>
      </c>
      <c r="H820" s="12">
        <f>IFERROR(Tabla13[[#This Row],[VENTA ÚLT 12 MESES EN S/.]]/Tabla13[[#This Row],[VENTA CAT ÚLT 12 MESES]],0)</f>
        <v>5.451377481030732E-3</v>
      </c>
      <c r="I820" s="12">
        <f>SUMIFS($H$10:H820,$D$10:D820,Tabla13[[#This Row],[CATEGORÍA]])</f>
        <v>0.97427580970057648</v>
      </c>
      <c r="J820" s="3" t="str">
        <f>IFERROR(VLOOKUP(Tabla13[[#This Row],[% ACUM]],$D$5:$E$7,2,1),"C")</f>
        <v>C</v>
      </c>
    </row>
    <row r="821" spans="2:10" x14ac:dyDescent="0.2">
      <c r="B821" s="2">
        <v>369697</v>
      </c>
      <c r="C821" s="2" t="s">
        <v>693</v>
      </c>
      <c r="D821" s="2" t="s">
        <v>8</v>
      </c>
      <c r="E821" s="3" t="s">
        <v>6</v>
      </c>
      <c r="F821" s="11">
        <v>10121</v>
      </c>
      <c r="G821" s="11">
        <f>SUMIFS(Tabla13[VENTA ÚLT 12 MESES EN S/.],Tabla13[CATEGORÍA],Tabla13[[#This Row],[CATEGORÍA]])</f>
        <v>1926669</v>
      </c>
      <c r="H821" s="12">
        <f>IFERROR(Tabla13[[#This Row],[VENTA ÚLT 12 MESES EN S/.]]/Tabla13[[#This Row],[VENTA CAT ÚLT 12 MESES]],0)</f>
        <v>5.2531078249559212E-3</v>
      </c>
      <c r="I821" s="12">
        <f>SUMIFS($H$10:H821,$D$10:D821,Tabla13[[#This Row],[CATEGORÍA]])</f>
        <v>0.97952891752553239</v>
      </c>
      <c r="J821" s="3" t="str">
        <f>IFERROR(VLOOKUP(Tabla13[[#This Row],[% ACUM]],$D$5:$E$7,2,1),"C")</f>
        <v>C</v>
      </c>
    </row>
    <row r="822" spans="2:10" x14ac:dyDescent="0.2">
      <c r="B822" s="2">
        <v>348285</v>
      </c>
      <c r="C822" s="2" t="s">
        <v>128</v>
      </c>
      <c r="D822" s="2" t="s">
        <v>8</v>
      </c>
      <c r="E822" s="3" t="s">
        <v>6</v>
      </c>
      <c r="F822" s="11">
        <v>8184</v>
      </c>
      <c r="G822" s="11">
        <f>SUMIFS(Tabla13[VENTA ÚLT 12 MESES EN S/.],Tabla13[CATEGORÍA],Tabla13[[#This Row],[CATEGORÍA]])</f>
        <v>1926669</v>
      </c>
      <c r="H822" s="12">
        <f>IFERROR(Tabla13[[#This Row],[VENTA ÚLT 12 MESES EN S/.]]/Tabla13[[#This Row],[VENTA CAT ÚLT 12 MESES]],0)</f>
        <v>4.2477457207231754E-3</v>
      </c>
      <c r="I822" s="12">
        <f>SUMIFS($H$10:H822,$D$10:D822,Tabla13[[#This Row],[CATEGORÍA]])</f>
        <v>0.98377666324625557</v>
      </c>
      <c r="J822" s="3" t="str">
        <f>IFERROR(VLOOKUP(Tabla13[[#This Row],[% ACUM]],$D$5:$E$7,2,1),"C")</f>
        <v>C</v>
      </c>
    </row>
    <row r="823" spans="2:10" x14ac:dyDescent="0.2">
      <c r="B823" s="2">
        <v>348226</v>
      </c>
      <c r="C823" s="2" t="s">
        <v>126</v>
      </c>
      <c r="D823" s="2" t="s">
        <v>8</v>
      </c>
      <c r="E823" s="3" t="s">
        <v>6</v>
      </c>
      <c r="F823" s="11">
        <v>7779</v>
      </c>
      <c r="G823" s="11">
        <f>SUMIFS(Tabla13[VENTA ÚLT 12 MESES EN S/.],Tabla13[CATEGORÍA],Tabla13[[#This Row],[CATEGORÍA]])</f>
        <v>1926669</v>
      </c>
      <c r="H823" s="12">
        <f>IFERROR(Tabla13[[#This Row],[VENTA ÚLT 12 MESES EN S/.]]/Tabla13[[#This Row],[VENTA CAT ÚLT 12 MESES]],0)</f>
        <v>4.0375383628428133E-3</v>
      </c>
      <c r="I823" s="12">
        <f>SUMIFS($H$10:H823,$D$10:D823,Tabla13[[#This Row],[CATEGORÍA]])</f>
        <v>0.98781420160909839</v>
      </c>
      <c r="J823" s="3" t="str">
        <f>IFERROR(VLOOKUP(Tabla13[[#This Row],[% ACUM]],$D$5:$E$7,2,1),"C")</f>
        <v>C</v>
      </c>
    </row>
    <row r="824" spans="2:10" x14ac:dyDescent="0.2">
      <c r="B824" s="2">
        <v>348575</v>
      </c>
      <c r="C824" s="2" t="s">
        <v>526</v>
      </c>
      <c r="D824" s="2" t="s">
        <v>8</v>
      </c>
      <c r="E824" s="3" t="s">
        <v>6</v>
      </c>
      <c r="F824" s="11">
        <v>7640</v>
      </c>
      <c r="G824" s="11">
        <f>SUMIFS(Tabla13[VENTA ÚLT 12 MESES EN S/.],Tabla13[CATEGORÍA],Tabla13[[#This Row],[CATEGORÍA]])</f>
        <v>1926669</v>
      </c>
      <c r="H824" s="12">
        <f>IFERROR(Tabla13[[#This Row],[VENTA ÚLT 12 MESES EN S/.]]/Tabla13[[#This Row],[VENTA CAT ÚLT 12 MESES]],0)</f>
        <v>3.9653931214962196E-3</v>
      </c>
      <c r="I824" s="12">
        <f>SUMIFS($H$10:H824,$D$10:D824,Tabla13[[#This Row],[CATEGORÍA]])</f>
        <v>0.99177959473059463</v>
      </c>
      <c r="J824" s="3" t="str">
        <f>IFERROR(VLOOKUP(Tabla13[[#This Row],[% ACUM]],$D$5:$E$7,2,1),"C")</f>
        <v>C</v>
      </c>
    </row>
    <row r="825" spans="2:10" x14ac:dyDescent="0.2">
      <c r="B825" s="2">
        <v>348039</v>
      </c>
      <c r="C825" s="2" t="s">
        <v>206</v>
      </c>
      <c r="D825" s="2" t="s">
        <v>8</v>
      </c>
      <c r="E825" s="3" t="s">
        <v>6</v>
      </c>
      <c r="F825" s="11">
        <v>5186</v>
      </c>
      <c r="G825" s="11">
        <f>SUMIFS(Tabla13[VENTA ÚLT 12 MESES EN S/.],Tabla13[CATEGORÍA],Tabla13[[#This Row],[CATEGORÍA]])</f>
        <v>1926669</v>
      </c>
      <c r="H825" s="12">
        <f>IFERROR(Tabla13[[#This Row],[VENTA ÚLT 12 MESES EN S/.]]/Tabla13[[#This Row],[VENTA CAT ÚLT 12 MESES]],0)</f>
        <v>2.6916922418952086E-3</v>
      </c>
      <c r="I825" s="12">
        <f>SUMIFS($H$10:H825,$D$10:D825,Tabla13[[#This Row],[CATEGORÍA]])</f>
        <v>0.99447128697248988</v>
      </c>
      <c r="J825" s="3" t="str">
        <f>IFERROR(VLOOKUP(Tabla13[[#This Row],[% ACUM]],$D$5:$E$7,2,1),"C")</f>
        <v>C</v>
      </c>
    </row>
    <row r="826" spans="2:10" x14ac:dyDescent="0.2">
      <c r="B826" s="2">
        <v>366817</v>
      </c>
      <c r="C826" s="2" t="s">
        <v>127</v>
      </c>
      <c r="D826" s="2" t="s">
        <v>8</v>
      </c>
      <c r="E826" s="3" t="s">
        <v>6</v>
      </c>
      <c r="F826" s="11">
        <v>4770</v>
      </c>
      <c r="G826" s="11">
        <f>SUMIFS(Tabla13[VENTA ÚLT 12 MESES EN S/.],Tabla13[CATEGORÍA],Tabla13[[#This Row],[CATEGORÍA]])</f>
        <v>1926669</v>
      </c>
      <c r="H826" s="12">
        <f>IFERROR(Tabla13[[#This Row],[VENTA ÚLT 12 MESES EN S/.]]/Tabla13[[#This Row],[VENTA CAT ÚLT 12 MESES]],0)</f>
        <v>2.4757755483687132E-3</v>
      </c>
      <c r="I826" s="12">
        <f>SUMIFS($H$10:H826,$D$10:D826,Tabla13[[#This Row],[CATEGORÍA]])</f>
        <v>0.99694706252085863</v>
      </c>
      <c r="J826" s="3" t="str">
        <f>IFERROR(VLOOKUP(Tabla13[[#This Row],[% ACUM]],$D$5:$E$7,2,1),"C")</f>
        <v>C</v>
      </c>
    </row>
    <row r="827" spans="2:10" x14ac:dyDescent="0.2">
      <c r="B827" s="2">
        <v>348224</v>
      </c>
      <c r="C827" s="2" t="s">
        <v>707</v>
      </c>
      <c r="D827" s="2" t="s">
        <v>8</v>
      </c>
      <c r="E827" s="3" t="s">
        <v>6</v>
      </c>
      <c r="F827" s="11">
        <v>3372</v>
      </c>
      <c r="G827" s="11">
        <f>SUMIFS(Tabla13[VENTA ÚLT 12 MESES EN S/.],Tabla13[CATEGORÍA],Tabla13[[#This Row],[CATEGORÍA]])</f>
        <v>1926669</v>
      </c>
      <c r="H827" s="12">
        <f>IFERROR(Tabla13[[#This Row],[VENTA ÚLT 12 MESES EN S/.]]/Tabla13[[#This Row],[VENTA CAT ÚLT 12 MESES]],0)</f>
        <v>1.750170890796499E-3</v>
      </c>
      <c r="I827" s="12">
        <f>SUMIFS($H$10:H827,$D$10:D827,Tabla13[[#This Row],[CATEGORÍA]])</f>
        <v>0.99869723341165517</v>
      </c>
      <c r="J827" s="3" t="str">
        <f>IFERROR(VLOOKUP(Tabla13[[#This Row],[% ACUM]],$D$5:$E$7,2,1),"C")</f>
        <v>C</v>
      </c>
    </row>
    <row r="828" spans="2:10" x14ac:dyDescent="0.2">
      <c r="B828" s="2">
        <v>348286</v>
      </c>
      <c r="C828" s="2" t="s">
        <v>234</v>
      </c>
      <c r="D828" s="2" t="s">
        <v>8</v>
      </c>
      <c r="E828" s="3" t="s">
        <v>6</v>
      </c>
      <c r="F828" s="11">
        <v>1282</v>
      </c>
      <c r="G828" s="11">
        <f>SUMIFS(Tabla13[VENTA ÚLT 12 MESES EN S/.],Tabla13[CATEGORÍA],Tabla13[[#This Row],[CATEGORÍA]])</f>
        <v>1926669</v>
      </c>
      <c r="H828" s="12">
        <f>IFERROR(Tabla13[[#This Row],[VENTA ÚLT 12 MESES EN S/.]]/Tabla13[[#This Row],[VENTA CAT ÚLT 12 MESES]],0)</f>
        <v>6.6539711803117194E-4</v>
      </c>
      <c r="I828" s="12">
        <f>SUMIFS($H$10:H828,$D$10:D828,Tabla13[[#This Row],[CATEGORÍA]])</f>
        <v>0.99936263052968632</v>
      </c>
      <c r="J828" s="3" t="str">
        <f>IFERROR(VLOOKUP(Tabla13[[#This Row],[% ACUM]],$D$5:$E$7,2,1),"C")</f>
        <v>C</v>
      </c>
    </row>
    <row r="829" spans="2:10" x14ac:dyDescent="0.2">
      <c r="B829" s="2">
        <v>348068</v>
      </c>
      <c r="C829" s="2" t="s">
        <v>196</v>
      </c>
      <c r="D829" s="2" t="s">
        <v>8</v>
      </c>
      <c r="E829" s="3" t="s">
        <v>6</v>
      </c>
      <c r="F829" s="11">
        <v>1228</v>
      </c>
      <c r="G829" s="11">
        <f>SUMIFS(Tabla13[VENTA ÚLT 12 MESES EN S/.],Tabla13[CATEGORÍA],Tabla13[[#This Row],[CATEGORÍA]])</f>
        <v>1926669</v>
      </c>
      <c r="H829" s="12">
        <f>IFERROR(Tabla13[[#This Row],[VENTA ÚLT 12 MESES EN S/.]]/Tabla13[[#This Row],[VENTA CAT ÚLT 12 MESES]],0)</f>
        <v>6.3736947031379023E-4</v>
      </c>
      <c r="I829" s="12">
        <f>SUMIFS($H$10:H829,$D$10:D829,Tabla13[[#This Row],[CATEGORÍA]])</f>
        <v>1.0000000000000002</v>
      </c>
      <c r="J829" s="3" t="str">
        <f>IFERROR(VLOOKUP(Tabla13[[#This Row],[% ACUM]],$D$5:$E$7,2,1),"C")</f>
        <v>C</v>
      </c>
    </row>
    <row r="830" spans="2:10" x14ac:dyDescent="0.2">
      <c r="B830" s="2">
        <v>348023</v>
      </c>
      <c r="C830" s="2" t="s">
        <v>683</v>
      </c>
      <c r="D830" s="2" t="s">
        <v>10</v>
      </c>
      <c r="E830" s="3" t="s">
        <v>6</v>
      </c>
      <c r="F830" s="11">
        <v>88537</v>
      </c>
      <c r="G830" s="11">
        <f>SUMIFS(Tabla13[VENTA ÚLT 12 MESES EN S/.],Tabla13[CATEGORÍA],Tabla13[[#This Row],[CATEGORÍA]])</f>
        <v>3278696</v>
      </c>
      <c r="H830" s="12">
        <f>IFERROR(Tabla13[[#This Row],[VENTA ÚLT 12 MESES EN S/.]]/Tabla13[[#This Row],[VENTA CAT ÚLT 12 MESES]],0)</f>
        <v>2.7003723431510578E-2</v>
      </c>
      <c r="I830" s="12">
        <f>SUMIFS($H$10:H830,$D$10:D830,Tabla13[[#This Row],[CATEGORÍA]])</f>
        <v>2.7003723431510578E-2</v>
      </c>
      <c r="J830" s="3" t="str">
        <f>IFERROR(VLOOKUP(Tabla13[[#This Row],[% ACUM]],$D$5:$E$7,2,1),"C")</f>
        <v>A</v>
      </c>
    </row>
    <row r="831" spans="2:10" x14ac:dyDescent="0.2">
      <c r="B831" s="2">
        <v>348054</v>
      </c>
      <c r="C831" s="2" t="s">
        <v>313</v>
      </c>
      <c r="D831" s="2" t="s">
        <v>10</v>
      </c>
      <c r="E831" s="3" t="s">
        <v>6</v>
      </c>
      <c r="F831" s="11">
        <v>88444</v>
      </c>
      <c r="G831" s="11">
        <f>SUMIFS(Tabla13[VENTA ÚLT 12 MESES EN S/.],Tabla13[CATEGORÍA],Tabla13[[#This Row],[CATEGORÍA]])</f>
        <v>3278696</v>
      </c>
      <c r="H831" s="12">
        <f>IFERROR(Tabla13[[#This Row],[VENTA ÚLT 12 MESES EN S/.]]/Tabla13[[#This Row],[VENTA CAT ÚLT 12 MESES]],0)</f>
        <v>2.6975358496182628E-2</v>
      </c>
      <c r="I831" s="12">
        <f>SUMIFS($H$10:H831,$D$10:D831,Tabla13[[#This Row],[CATEGORÍA]])</f>
        <v>5.3979081927693205E-2</v>
      </c>
      <c r="J831" s="3" t="str">
        <f>IFERROR(VLOOKUP(Tabla13[[#This Row],[% ACUM]],$D$5:$E$7,2,1),"C")</f>
        <v>A</v>
      </c>
    </row>
    <row r="832" spans="2:10" x14ac:dyDescent="0.2">
      <c r="B832" s="2">
        <v>348049</v>
      </c>
      <c r="C832" s="2" t="s">
        <v>173</v>
      </c>
      <c r="D832" s="2" t="s">
        <v>10</v>
      </c>
      <c r="E832" s="3" t="s">
        <v>6</v>
      </c>
      <c r="F832" s="11">
        <v>87102</v>
      </c>
      <c r="G832" s="11">
        <f>SUMIFS(Tabla13[VENTA ÚLT 12 MESES EN S/.],Tabla13[CATEGORÍA],Tabla13[[#This Row],[CATEGORÍA]])</f>
        <v>3278696</v>
      </c>
      <c r="H832" s="12">
        <f>IFERROR(Tabla13[[#This Row],[VENTA ÚLT 12 MESES EN S/.]]/Tabla13[[#This Row],[VENTA CAT ÚLT 12 MESES]],0)</f>
        <v>2.6566049429407303E-2</v>
      </c>
      <c r="I832" s="12">
        <f>SUMIFS($H$10:H832,$D$10:D832,Tabla13[[#This Row],[CATEGORÍA]])</f>
        <v>8.0545131357100508E-2</v>
      </c>
      <c r="J832" s="3" t="str">
        <f>IFERROR(VLOOKUP(Tabla13[[#This Row],[% ACUM]],$D$5:$E$7,2,1),"C")</f>
        <v>A</v>
      </c>
    </row>
    <row r="833" spans="2:10" x14ac:dyDescent="0.2">
      <c r="B833" s="2">
        <v>348031</v>
      </c>
      <c r="C833" s="2" t="s">
        <v>151</v>
      </c>
      <c r="D833" s="2" t="s">
        <v>10</v>
      </c>
      <c r="E833" s="3" t="s">
        <v>6</v>
      </c>
      <c r="F833" s="11">
        <v>87074</v>
      </c>
      <c r="G833" s="11">
        <f>SUMIFS(Tabla13[VENTA ÚLT 12 MESES EN S/.],Tabla13[CATEGORÍA],Tabla13[[#This Row],[CATEGORÍA]])</f>
        <v>3278696</v>
      </c>
      <c r="H833" s="12">
        <f>IFERROR(Tabla13[[#This Row],[VENTA ÚLT 12 MESES EN S/.]]/Tabla13[[#This Row],[VENTA CAT ÚLT 12 MESES]],0)</f>
        <v>2.6557509448878455E-2</v>
      </c>
      <c r="I833" s="12">
        <f>SUMIFS($H$10:H833,$D$10:D833,Tabla13[[#This Row],[CATEGORÍA]])</f>
        <v>0.10710264080597896</v>
      </c>
      <c r="J833" s="3" t="str">
        <f>IFERROR(VLOOKUP(Tabla13[[#This Row],[% ACUM]],$D$5:$E$7,2,1),"C")</f>
        <v>A</v>
      </c>
    </row>
    <row r="834" spans="2:10" x14ac:dyDescent="0.2">
      <c r="B834" s="2">
        <v>362584</v>
      </c>
      <c r="C834" s="2" t="s">
        <v>564</v>
      </c>
      <c r="D834" s="2" t="s">
        <v>10</v>
      </c>
      <c r="E834" s="3" t="s">
        <v>6</v>
      </c>
      <c r="F834" s="11">
        <v>86750</v>
      </c>
      <c r="G834" s="11">
        <f>SUMIFS(Tabla13[VENTA ÚLT 12 MESES EN S/.],Tabla13[CATEGORÍA],Tabla13[[#This Row],[CATEGORÍA]])</f>
        <v>3278696</v>
      </c>
      <c r="H834" s="12">
        <f>IFERROR(Tabla13[[#This Row],[VENTA ÚLT 12 MESES EN S/.]]/Tabla13[[#This Row],[VENTA CAT ÚLT 12 MESES]],0)</f>
        <v>2.6458689674187543E-2</v>
      </c>
      <c r="I834" s="12">
        <f>SUMIFS($H$10:H834,$D$10:D834,Tabla13[[#This Row],[CATEGORÍA]])</f>
        <v>0.1335613304801665</v>
      </c>
      <c r="J834" s="3" t="str">
        <f>IFERROR(VLOOKUP(Tabla13[[#This Row],[% ACUM]],$D$5:$E$7,2,1),"C")</f>
        <v>A</v>
      </c>
    </row>
    <row r="835" spans="2:10" x14ac:dyDescent="0.2">
      <c r="B835" s="2">
        <v>348050</v>
      </c>
      <c r="C835" s="2" t="s">
        <v>635</v>
      </c>
      <c r="D835" s="2" t="s">
        <v>10</v>
      </c>
      <c r="E835" s="3" t="s">
        <v>6</v>
      </c>
      <c r="F835" s="11">
        <v>84208</v>
      </c>
      <c r="G835" s="11">
        <f>SUMIFS(Tabla13[VENTA ÚLT 12 MESES EN S/.],Tabla13[CATEGORÍA],Tabla13[[#This Row],[CATEGORÍA]])</f>
        <v>3278696</v>
      </c>
      <c r="H835" s="12">
        <f>IFERROR(Tabla13[[#This Row],[VENTA ÚLT 12 MESES EN S/.]]/Tabla13[[#This Row],[VENTA CAT ÚLT 12 MESES]],0)</f>
        <v>2.5683381441890314E-2</v>
      </c>
      <c r="I835" s="12">
        <f>SUMIFS($H$10:H835,$D$10:D835,Tabla13[[#This Row],[CATEGORÍA]])</f>
        <v>0.1592447119220568</v>
      </c>
      <c r="J835" s="3" t="str">
        <f>IFERROR(VLOOKUP(Tabla13[[#This Row],[% ACUM]],$D$5:$E$7,2,1),"C")</f>
        <v>A</v>
      </c>
    </row>
    <row r="836" spans="2:10" x14ac:dyDescent="0.2">
      <c r="B836" s="2">
        <v>348468</v>
      </c>
      <c r="C836" s="2" t="s">
        <v>296</v>
      </c>
      <c r="D836" s="2" t="s">
        <v>10</v>
      </c>
      <c r="E836" s="3" t="s">
        <v>6</v>
      </c>
      <c r="F836" s="11">
        <v>83267</v>
      </c>
      <c r="G836" s="11">
        <f>SUMIFS(Tabla13[VENTA ÚLT 12 MESES EN S/.],Tabla13[CATEGORÍA],Tabla13[[#This Row],[CATEGORÍA]])</f>
        <v>3278696</v>
      </c>
      <c r="H836" s="12">
        <f>IFERROR(Tabla13[[#This Row],[VENTA ÚLT 12 MESES EN S/.]]/Tabla13[[#This Row],[VENTA CAT ÚLT 12 MESES]],0)</f>
        <v>2.539637709626022E-2</v>
      </c>
      <c r="I836" s="12">
        <f>SUMIFS($H$10:H836,$D$10:D836,Tabla13[[#This Row],[CATEGORÍA]])</f>
        <v>0.18464108901831702</v>
      </c>
      <c r="J836" s="3" t="str">
        <f>IFERROR(VLOOKUP(Tabla13[[#This Row],[% ACUM]],$D$5:$E$7,2,1),"C")</f>
        <v>A</v>
      </c>
    </row>
    <row r="837" spans="2:10" x14ac:dyDescent="0.2">
      <c r="B837" s="2">
        <v>347857</v>
      </c>
      <c r="C837" s="2" t="s">
        <v>9</v>
      </c>
      <c r="D837" s="2" t="s">
        <v>10</v>
      </c>
      <c r="E837" s="3" t="s">
        <v>6</v>
      </c>
      <c r="F837" s="11">
        <v>81994</v>
      </c>
      <c r="G837" s="11">
        <f>SUMIFS(Tabla13[VENTA ÚLT 12 MESES EN S/.],Tabla13[CATEGORÍA],Tabla13[[#This Row],[CATEGORÍA]])</f>
        <v>3278696</v>
      </c>
      <c r="H837" s="12">
        <f>IFERROR(Tabla13[[#This Row],[VENTA ÚLT 12 MESES EN S/.]]/Tabla13[[#This Row],[VENTA CAT ÚLT 12 MESES]],0)</f>
        <v>2.5008112981502403E-2</v>
      </c>
      <c r="I837" s="12">
        <f>SUMIFS($H$10:H837,$D$10:D837,Tabla13[[#This Row],[CATEGORÍA]])</f>
        <v>0.20964920199981943</v>
      </c>
      <c r="J837" s="3" t="str">
        <f>IFERROR(VLOOKUP(Tabla13[[#This Row],[% ACUM]],$D$5:$E$7,2,1),"C")</f>
        <v>A</v>
      </c>
    </row>
    <row r="838" spans="2:10" x14ac:dyDescent="0.2">
      <c r="B838" s="2">
        <v>348086</v>
      </c>
      <c r="C838" s="2" t="s">
        <v>11</v>
      </c>
      <c r="D838" s="2" t="s">
        <v>10</v>
      </c>
      <c r="E838" s="3" t="s">
        <v>6</v>
      </c>
      <c r="F838" s="11">
        <v>81975</v>
      </c>
      <c r="G838" s="11">
        <f>SUMIFS(Tabla13[VENTA ÚLT 12 MESES EN S/.],Tabla13[CATEGORÍA],Tabla13[[#This Row],[CATEGORÍA]])</f>
        <v>3278696</v>
      </c>
      <c r="H838" s="12">
        <f>IFERROR(Tabla13[[#This Row],[VENTA ÚLT 12 MESES EN S/.]]/Tabla13[[#This Row],[VENTA CAT ÚLT 12 MESES]],0)</f>
        <v>2.5002317994714973E-2</v>
      </c>
      <c r="I838" s="12">
        <f>SUMIFS($H$10:H838,$D$10:D838,Tabla13[[#This Row],[CATEGORÍA]])</f>
        <v>0.2346515199945344</v>
      </c>
      <c r="J838" s="3" t="str">
        <f>IFERROR(VLOOKUP(Tabla13[[#This Row],[% ACUM]],$D$5:$E$7,2,1),"C")</f>
        <v>A</v>
      </c>
    </row>
    <row r="839" spans="2:10" x14ac:dyDescent="0.2">
      <c r="B839" s="2">
        <v>347622</v>
      </c>
      <c r="C839" s="2" t="s">
        <v>609</v>
      </c>
      <c r="D839" s="2" t="s">
        <v>10</v>
      </c>
      <c r="E839" s="3" t="s">
        <v>6</v>
      </c>
      <c r="F839" s="11">
        <v>76954</v>
      </c>
      <c r="G839" s="11">
        <f>SUMIFS(Tabla13[VENTA ÚLT 12 MESES EN S/.],Tabla13[CATEGORÍA],Tabla13[[#This Row],[CATEGORÍA]])</f>
        <v>3278696</v>
      </c>
      <c r="H839" s="12">
        <f>IFERROR(Tabla13[[#This Row],[VENTA ÚLT 12 MESES EN S/.]]/Tabla13[[#This Row],[VENTA CAT ÚLT 12 MESES]],0)</f>
        <v>2.347091648631041E-2</v>
      </c>
      <c r="I839" s="12">
        <f>SUMIFS($H$10:H839,$D$10:D839,Tabla13[[#This Row],[CATEGORÍA]])</f>
        <v>0.25812243648084482</v>
      </c>
      <c r="J839" s="3" t="str">
        <f>IFERROR(VLOOKUP(Tabla13[[#This Row],[% ACUM]],$D$5:$E$7,2,1),"C")</f>
        <v>A</v>
      </c>
    </row>
    <row r="840" spans="2:10" x14ac:dyDescent="0.2">
      <c r="B840" s="2">
        <v>348456</v>
      </c>
      <c r="C840" s="2" t="s">
        <v>640</v>
      </c>
      <c r="D840" s="2" t="s">
        <v>10</v>
      </c>
      <c r="E840" s="3" t="s">
        <v>6</v>
      </c>
      <c r="F840" s="11">
        <v>76098</v>
      </c>
      <c r="G840" s="11">
        <f>SUMIFS(Tabla13[VENTA ÚLT 12 MESES EN S/.],Tabla13[CATEGORÍA],Tabla13[[#This Row],[CATEGORÍA]])</f>
        <v>3278696</v>
      </c>
      <c r="H840" s="12">
        <f>IFERROR(Tabla13[[#This Row],[VENTA ÚLT 12 MESES EN S/.]]/Tabla13[[#This Row],[VENTA CAT ÚLT 12 MESES]],0)</f>
        <v>2.3209837081571455E-2</v>
      </c>
      <c r="I840" s="12">
        <f>SUMIFS($H$10:H840,$D$10:D840,Tabla13[[#This Row],[CATEGORÍA]])</f>
        <v>0.2813322735624163</v>
      </c>
      <c r="J840" s="3" t="str">
        <f>IFERROR(VLOOKUP(Tabla13[[#This Row],[% ACUM]],$D$5:$E$7,2,1),"C")</f>
        <v>A</v>
      </c>
    </row>
    <row r="841" spans="2:10" x14ac:dyDescent="0.2">
      <c r="B841" s="2">
        <v>348445</v>
      </c>
      <c r="C841" s="2" t="s">
        <v>256</v>
      </c>
      <c r="D841" s="2" t="s">
        <v>10</v>
      </c>
      <c r="E841" s="3" t="s">
        <v>6</v>
      </c>
      <c r="F841" s="11">
        <v>73681</v>
      </c>
      <c r="G841" s="11">
        <f>SUMIFS(Tabla13[VENTA ÚLT 12 MESES EN S/.],Tabla13[CATEGORÍA],Tabla13[[#This Row],[CATEGORÍA]])</f>
        <v>3278696</v>
      </c>
      <c r="H841" s="12">
        <f>IFERROR(Tabla13[[#This Row],[VENTA ÚLT 12 MESES EN S/.]]/Tabla13[[#This Row],[VENTA CAT ÚLT 12 MESES]],0)</f>
        <v>2.2472653762349422E-2</v>
      </c>
      <c r="I841" s="12">
        <f>SUMIFS($H$10:H841,$D$10:D841,Tabla13[[#This Row],[CATEGORÍA]])</f>
        <v>0.30380492732476572</v>
      </c>
      <c r="J841" s="3" t="str">
        <f>IFERROR(VLOOKUP(Tabla13[[#This Row],[% ACUM]],$D$5:$E$7,2,1),"C")</f>
        <v>A</v>
      </c>
    </row>
    <row r="842" spans="2:10" x14ac:dyDescent="0.2">
      <c r="B842" s="2">
        <v>348652</v>
      </c>
      <c r="C842" s="2" t="s">
        <v>628</v>
      </c>
      <c r="D842" s="2" t="s">
        <v>10</v>
      </c>
      <c r="E842" s="3" t="s">
        <v>6</v>
      </c>
      <c r="F842" s="11">
        <v>72949</v>
      </c>
      <c r="G842" s="11">
        <f>SUMIFS(Tabla13[VENTA ÚLT 12 MESES EN S/.],Tabla13[CATEGORÍA],Tabla13[[#This Row],[CATEGORÍA]])</f>
        <v>3278696</v>
      </c>
      <c r="H842" s="12">
        <f>IFERROR(Tabla13[[#This Row],[VENTA ÚLT 12 MESES EN S/.]]/Tabla13[[#This Row],[VENTA CAT ÚLT 12 MESES]],0)</f>
        <v>2.2249394271381062E-2</v>
      </c>
      <c r="I842" s="12">
        <f>SUMIFS($H$10:H842,$D$10:D842,Tabla13[[#This Row],[CATEGORÍA]])</f>
        <v>0.32605432159614678</v>
      </c>
      <c r="J842" s="3" t="str">
        <f>IFERROR(VLOOKUP(Tabla13[[#This Row],[% ACUM]],$D$5:$E$7,2,1),"C")</f>
        <v>A</v>
      </c>
    </row>
    <row r="843" spans="2:10" x14ac:dyDescent="0.2">
      <c r="B843" s="2">
        <v>348085</v>
      </c>
      <c r="C843" s="2" t="s">
        <v>11</v>
      </c>
      <c r="D843" s="2" t="s">
        <v>10</v>
      </c>
      <c r="E843" s="3" t="s">
        <v>6</v>
      </c>
      <c r="F843" s="11">
        <v>68610</v>
      </c>
      <c r="G843" s="11">
        <f>SUMIFS(Tabla13[VENTA ÚLT 12 MESES EN S/.],Tabla13[CATEGORÍA],Tabla13[[#This Row],[CATEGORÍA]])</f>
        <v>3278696</v>
      </c>
      <c r="H843" s="12">
        <f>IFERROR(Tabla13[[#This Row],[VENTA ÚLT 12 MESES EN S/.]]/Tabla13[[#This Row],[VENTA CAT ÚLT 12 MESES]],0)</f>
        <v>2.092600228871478E-2</v>
      </c>
      <c r="I843" s="12">
        <f>SUMIFS($H$10:H843,$D$10:D843,Tabla13[[#This Row],[CATEGORÍA]])</f>
        <v>0.34698032388486155</v>
      </c>
      <c r="J843" s="3" t="str">
        <f>IFERROR(VLOOKUP(Tabla13[[#This Row],[% ACUM]],$D$5:$E$7,2,1),"C")</f>
        <v>A</v>
      </c>
    </row>
    <row r="844" spans="2:10" x14ac:dyDescent="0.2">
      <c r="B844" s="2">
        <v>348028</v>
      </c>
      <c r="C844" s="2" t="s">
        <v>520</v>
      </c>
      <c r="D844" s="2" t="s">
        <v>10</v>
      </c>
      <c r="E844" s="3" t="s">
        <v>6</v>
      </c>
      <c r="F844" s="11">
        <v>68036</v>
      </c>
      <c r="G844" s="11">
        <f>SUMIFS(Tabla13[VENTA ÚLT 12 MESES EN S/.],Tabla13[CATEGORÍA],Tabla13[[#This Row],[CATEGORÍA]])</f>
        <v>3278696</v>
      </c>
      <c r="H844" s="12">
        <f>IFERROR(Tabla13[[#This Row],[VENTA ÚLT 12 MESES EN S/.]]/Tabla13[[#This Row],[VENTA CAT ÚLT 12 MESES]],0)</f>
        <v>2.0750932687873473E-2</v>
      </c>
      <c r="I844" s="12">
        <f>SUMIFS($H$10:H844,$D$10:D844,Tabla13[[#This Row],[CATEGORÍA]])</f>
        <v>0.36773125657273503</v>
      </c>
      <c r="J844" s="3" t="str">
        <f>IFERROR(VLOOKUP(Tabla13[[#This Row],[% ACUM]],$D$5:$E$7,2,1),"C")</f>
        <v>A</v>
      </c>
    </row>
    <row r="845" spans="2:10" x14ac:dyDescent="0.2">
      <c r="B845" s="2">
        <v>348651</v>
      </c>
      <c r="C845" s="2" t="s">
        <v>611</v>
      </c>
      <c r="D845" s="2" t="s">
        <v>10</v>
      </c>
      <c r="E845" s="3" t="s">
        <v>6</v>
      </c>
      <c r="F845" s="11">
        <v>64698</v>
      </c>
      <c r="G845" s="11">
        <f>SUMIFS(Tabla13[VENTA ÚLT 12 MESES EN S/.],Tabla13[CATEGORÍA],Tabla13[[#This Row],[CATEGORÍA]])</f>
        <v>3278696</v>
      </c>
      <c r="H845" s="12">
        <f>IFERROR(Tabla13[[#This Row],[VENTA ÚLT 12 MESES EN S/.]]/Tabla13[[#This Row],[VENTA CAT ÚLT 12 MESES]],0)</f>
        <v>1.9732845009113379E-2</v>
      </c>
      <c r="I845" s="12">
        <f>SUMIFS($H$10:H845,$D$10:D845,Tabla13[[#This Row],[CATEGORÍA]])</f>
        <v>0.38746410158184841</v>
      </c>
      <c r="J845" s="3" t="str">
        <f>IFERROR(VLOOKUP(Tabla13[[#This Row],[% ACUM]],$D$5:$E$7,2,1),"C")</f>
        <v>A</v>
      </c>
    </row>
    <row r="846" spans="2:10" x14ac:dyDescent="0.2">
      <c r="B846" s="2">
        <v>348234</v>
      </c>
      <c r="C846" s="2" t="s">
        <v>555</v>
      </c>
      <c r="D846" s="2" t="s">
        <v>10</v>
      </c>
      <c r="E846" s="3" t="s">
        <v>6</v>
      </c>
      <c r="F846" s="11">
        <v>64499</v>
      </c>
      <c r="G846" s="11">
        <f>SUMIFS(Tabla13[VENTA ÚLT 12 MESES EN S/.],Tabla13[CATEGORÍA],Tabla13[[#This Row],[CATEGORÍA]])</f>
        <v>3278696</v>
      </c>
      <c r="H846" s="12">
        <f>IFERROR(Tabla13[[#This Row],[VENTA ÚLT 12 MESES EN S/.]]/Tabla13[[#This Row],[VENTA CAT ÚLT 12 MESES]],0)</f>
        <v>1.9672150147497663E-2</v>
      </c>
      <c r="I846" s="12">
        <f>SUMIFS($H$10:H846,$D$10:D846,Tabla13[[#This Row],[CATEGORÍA]])</f>
        <v>0.40713625172934609</v>
      </c>
      <c r="J846" s="3" t="str">
        <f>IFERROR(VLOOKUP(Tabla13[[#This Row],[% ACUM]],$D$5:$E$7,2,1),"C")</f>
        <v>A</v>
      </c>
    </row>
    <row r="847" spans="2:10" x14ac:dyDescent="0.2">
      <c r="B847" s="2">
        <v>348458</v>
      </c>
      <c r="C847" s="2" t="s">
        <v>596</v>
      </c>
      <c r="D847" s="2" t="s">
        <v>10</v>
      </c>
      <c r="E847" s="3" t="s">
        <v>6</v>
      </c>
      <c r="F847" s="11">
        <v>63673</v>
      </c>
      <c r="G847" s="11">
        <f>SUMIFS(Tabla13[VENTA ÚLT 12 MESES EN S/.],Tabla13[CATEGORÍA],Tabla13[[#This Row],[CATEGORÍA]])</f>
        <v>3278696</v>
      </c>
      <c r="H847" s="12">
        <f>IFERROR(Tabla13[[#This Row],[VENTA ÚLT 12 MESES EN S/.]]/Tabla13[[#This Row],[VENTA CAT ÚLT 12 MESES]],0)</f>
        <v>1.9420220721896753E-2</v>
      </c>
      <c r="I847" s="12">
        <f>SUMIFS($H$10:H847,$D$10:D847,Tabla13[[#This Row],[CATEGORÍA]])</f>
        <v>0.42655647245124284</v>
      </c>
      <c r="J847" s="3" t="str">
        <f>IFERROR(VLOOKUP(Tabla13[[#This Row],[% ACUM]],$D$5:$E$7,2,1),"C")</f>
        <v>A</v>
      </c>
    </row>
    <row r="848" spans="2:10" x14ac:dyDescent="0.2">
      <c r="B848" s="2">
        <v>348153</v>
      </c>
      <c r="C848" s="2" t="s">
        <v>132</v>
      </c>
      <c r="D848" s="2" t="s">
        <v>10</v>
      </c>
      <c r="E848" s="3" t="s">
        <v>6</v>
      </c>
      <c r="F848" s="11">
        <v>62198</v>
      </c>
      <c r="G848" s="11">
        <f>SUMIFS(Tabla13[VENTA ÚLT 12 MESES EN S/.],Tabla13[CATEGORÍA],Tabla13[[#This Row],[CATEGORÍA]])</f>
        <v>3278696</v>
      </c>
      <c r="H848" s="12">
        <f>IFERROR(Tabla13[[#This Row],[VENTA ÚLT 12 MESES EN S/.]]/Tabla13[[#This Row],[VENTA CAT ÚLT 12 MESES]],0)</f>
        <v>1.8970346747609414E-2</v>
      </c>
      <c r="I848" s="12">
        <f>SUMIFS($H$10:H848,$D$10:D848,Tabla13[[#This Row],[CATEGORÍA]])</f>
        <v>0.44552681919885223</v>
      </c>
      <c r="J848" s="3" t="str">
        <f>IFERROR(VLOOKUP(Tabla13[[#This Row],[% ACUM]],$D$5:$E$7,2,1),"C")</f>
        <v>A</v>
      </c>
    </row>
    <row r="849" spans="2:10" x14ac:dyDescent="0.2">
      <c r="B849" s="2">
        <v>362701</v>
      </c>
      <c r="C849" s="2" t="s">
        <v>347</v>
      </c>
      <c r="D849" s="2" t="s">
        <v>10</v>
      </c>
      <c r="E849" s="3" t="s">
        <v>6</v>
      </c>
      <c r="F849" s="11">
        <v>61687</v>
      </c>
      <c r="G849" s="11">
        <f>SUMIFS(Tabla13[VENTA ÚLT 12 MESES EN S/.],Tabla13[CATEGORÍA],Tabla13[[#This Row],[CATEGORÍA]])</f>
        <v>3278696</v>
      </c>
      <c r="H849" s="12">
        <f>IFERROR(Tabla13[[#This Row],[VENTA ÚLT 12 MESES EN S/.]]/Tabla13[[#This Row],[VENTA CAT ÚLT 12 MESES]],0)</f>
        <v>1.8814492102958005E-2</v>
      </c>
      <c r="I849" s="12">
        <f>SUMIFS($H$10:H849,$D$10:D849,Tabla13[[#This Row],[CATEGORÍA]])</f>
        <v>0.46434131130181022</v>
      </c>
      <c r="J849" s="3" t="str">
        <f>IFERROR(VLOOKUP(Tabla13[[#This Row],[% ACUM]],$D$5:$E$7,2,1),"C")</f>
        <v>A</v>
      </c>
    </row>
    <row r="850" spans="2:10" x14ac:dyDescent="0.2">
      <c r="B850" s="2">
        <v>367723</v>
      </c>
      <c r="C850" s="2" t="s">
        <v>745</v>
      </c>
      <c r="D850" s="2" t="s">
        <v>10</v>
      </c>
      <c r="E850" s="3" t="s">
        <v>6</v>
      </c>
      <c r="F850" s="11">
        <v>59430</v>
      </c>
      <c r="G850" s="11">
        <f>SUMIFS(Tabla13[VENTA ÚLT 12 MESES EN S/.],Tabla13[CATEGORÍA],Tabla13[[#This Row],[CATEGORÍA]])</f>
        <v>3278696</v>
      </c>
      <c r="H850" s="12">
        <f>IFERROR(Tabla13[[#This Row],[VENTA ÚLT 12 MESES EN S/.]]/Tabla13[[#This Row],[VENTA CAT ÚLT 12 MESES]],0)</f>
        <v>1.8126108672472226E-2</v>
      </c>
      <c r="I850" s="12">
        <f>SUMIFS($H$10:H850,$D$10:D850,Tabla13[[#This Row],[CATEGORÍA]])</f>
        <v>0.48246741997428244</v>
      </c>
      <c r="J850" s="3" t="str">
        <f>IFERROR(VLOOKUP(Tabla13[[#This Row],[% ACUM]],$D$5:$E$7,2,1),"C")</f>
        <v>A</v>
      </c>
    </row>
    <row r="851" spans="2:10" x14ac:dyDescent="0.2">
      <c r="B851" s="2">
        <v>353563</v>
      </c>
      <c r="C851" s="2" t="s">
        <v>635</v>
      </c>
      <c r="D851" s="2" t="s">
        <v>10</v>
      </c>
      <c r="E851" s="3" t="s">
        <v>6</v>
      </c>
      <c r="F851" s="11">
        <v>58792</v>
      </c>
      <c r="G851" s="11">
        <f>SUMIFS(Tabla13[VENTA ÚLT 12 MESES EN S/.],Tabla13[CATEGORÍA],Tabla13[[#This Row],[CATEGORÍA]])</f>
        <v>3278696</v>
      </c>
      <c r="H851" s="12">
        <f>IFERROR(Tabla13[[#This Row],[VENTA ÚLT 12 MESES EN S/.]]/Tabla13[[#This Row],[VENTA CAT ÚLT 12 MESES]],0)</f>
        <v>1.7931519116136416E-2</v>
      </c>
      <c r="I851" s="12">
        <f>SUMIFS($H$10:H851,$D$10:D851,Tabla13[[#This Row],[CATEGORÍA]])</f>
        <v>0.50039893909041888</v>
      </c>
      <c r="J851" s="3" t="str">
        <f>IFERROR(VLOOKUP(Tabla13[[#This Row],[% ACUM]],$D$5:$E$7,2,1),"C")</f>
        <v>B</v>
      </c>
    </row>
    <row r="852" spans="2:10" x14ac:dyDescent="0.2">
      <c r="B852" s="2">
        <v>348795</v>
      </c>
      <c r="C852" s="2" t="s">
        <v>396</v>
      </c>
      <c r="D852" s="2" t="s">
        <v>10</v>
      </c>
      <c r="E852" s="3" t="s">
        <v>6</v>
      </c>
      <c r="F852" s="11">
        <v>58757</v>
      </c>
      <c r="G852" s="11">
        <f>SUMIFS(Tabla13[VENTA ÚLT 12 MESES EN S/.],Tabla13[CATEGORÍA],Tabla13[[#This Row],[CATEGORÍA]])</f>
        <v>3278696</v>
      </c>
      <c r="H852" s="12">
        <f>IFERROR(Tabla13[[#This Row],[VENTA ÚLT 12 MESES EN S/.]]/Tabla13[[#This Row],[VENTA CAT ÚLT 12 MESES]],0)</f>
        <v>1.7920844140475359E-2</v>
      </c>
      <c r="I852" s="12">
        <f>SUMIFS($H$10:H852,$D$10:D852,Tabla13[[#This Row],[CATEGORÍA]])</f>
        <v>0.51831978323089423</v>
      </c>
      <c r="J852" s="3" t="str">
        <f>IFERROR(VLOOKUP(Tabla13[[#This Row],[% ACUM]],$D$5:$E$7,2,1),"C")</f>
        <v>B</v>
      </c>
    </row>
    <row r="853" spans="2:10" x14ac:dyDescent="0.2">
      <c r="B853" s="2">
        <v>348800</v>
      </c>
      <c r="C853" s="2" t="s">
        <v>399</v>
      </c>
      <c r="D853" s="2" t="s">
        <v>10</v>
      </c>
      <c r="E853" s="3" t="s">
        <v>6</v>
      </c>
      <c r="F853" s="11">
        <v>58359</v>
      </c>
      <c r="G853" s="11">
        <f>SUMIFS(Tabla13[VENTA ÚLT 12 MESES EN S/.],Tabla13[CATEGORÍA],Tabla13[[#This Row],[CATEGORÍA]])</f>
        <v>3278696</v>
      </c>
      <c r="H853" s="12">
        <f>IFERROR(Tabla13[[#This Row],[VENTA ÚLT 12 MESES EN S/.]]/Tabla13[[#This Row],[VENTA CAT ÚLT 12 MESES]],0)</f>
        <v>1.779945441724393E-2</v>
      </c>
      <c r="I853" s="12">
        <f>SUMIFS($H$10:H853,$D$10:D853,Tabla13[[#This Row],[CATEGORÍA]])</f>
        <v>0.53611923764813818</v>
      </c>
      <c r="J853" s="3" t="str">
        <f>IFERROR(VLOOKUP(Tabla13[[#This Row],[% ACUM]],$D$5:$E$7,2,1),"C")</f>
        <v>B</v>
      </c>
    </row>
    <row r="854" spans="2:10" x14ac:dyDescent="0.2">
      <c r="B854" s="2">
        <v>348087</v>
      </c>
      <c r="C854" s="2" t="s">
        <v>315</v>
      </c>
      <c r="D854" s="2" t="s">
        <v>10</v>
      </c>
      <c r="E854" s="3" t="s">
        <v>6</v>
      </c>
      <c r="F854" s="11">
        <v>56914</v>
      </c>
      <c r="G854" s="11">
        <f>SUMIFS(Tabla13[VENTA ÚLT 12 MESES EN S/.],Tabla13[CATEGORÍA],Tabla13[[#This Row],[CATEGORÍA]])</f>
        <v>3278696</v>
      </c>
      <c r="H854" s="12">
        <f>IFERROR(Tabla13[[#This Row],[VENTA ÚLT 12 MESES EN S/.]]/Tabla13[[#This Row],[VENTA CAT ÚLT 12 MESES]],0)</f>
        <v>1.7358730422094636E-2</v>
      </c>
      <c r="I854" s="12">
        <f>SUMIFS($H$10:H854,$D$10:D854,Tabla13[[#This Row],[CATEGORÍA]])</f>
        <v>0.55347796807023286</v>
      </c>
      <c r="J854" s="3" t="str">
        <f>IFERROR(VLOOKUP(Tabla13[[#This Row],[% ACUM]],$D$5:$E$7,2,1),"C")</f>
        <v>B</v>
      </c>
    </row>
    <row r="855" spans="2:10" x14ac:dyDescent="0.2">
      <c r="B855" s="2">
        <v>348058</v>
      </c>
      <c r="C855" s="2" t="s">
        <v>100</v>
      </c>
      <c r="D855" s="2" t="s">
        <v>10</v>
      </c>
      <c r="E855" s="3" t="s">
        <v>6</v>
      </c>
      <c r="F855" s="11">
        <v>55395</v>
      </c>
      <c r="G855" s="11">
        <f>SUMIFS(Tabla13[VENTA ÚLT 12 MESES EN S/.],Tabla13[CATEGORÍA],Tabla13[[#This Row],[CATEGORÍA]])</f>
        <v>3278696</v>
      </c>
      <c r="H855" s="12">
        <f>IFERROR(Tabla13[[#This Row],[VENTA ÚLT 12 MESES EN S/.]]/Tabla13[[#This Row],[VENTA CAT ÚLT 12 MESES]],0)</f>
        <v>1.6895436478404829E-2</v>
      </c>
      <c r="I855" s="12">
        <f>SUMIFS($H$10:H855,$D$10:D855,Tabla13[[#This Row],[CATEGORÍA]])</f>
        <v>0.57037340454863772</v>
      </c>
      <c r="J855" s="3" t="str">
        <f>IFERROR(VLOOKUP(Tabla13[[#This Row],[% ACUM]],$D$5:$E$7,2,1),"C")</f>
        <v>B</v>
      </c>
    </row>
    <row r="856" spans="2:10" x14ac:dyDescent="0.2">
      <c r="B856" s="2">
        <v>348441</v>
      </c>
      <c r="C856" s="2" t="s">
        <v>617</v>
      </c>
      <c r="D856" s="2" t="s">
        <v>10</v>
      </c>
      <c r="E856" s="3" t="s">
        <v>6</v>
      </c>
      <c r="F856" s="11">
        <v>55250</v>
      </c>
      <c r="G856" s="11">
        <f>SUMIFS(Tabla13[VENTA ÚLT 12 MESES EN S/.],Tabla13[CATEGORÍA],Tabla13[[#This Row],[CATEGORÍA]])</f>
        <v>3278696</v>
      </c>
      <c r="H856" s="12">
        <f>IFERROR(Tabla13[[#This Row],[VENTA ÚLT 12 MESES EN S/.]]/Tabla13[[#This Row],[VENTA CAT ÚLT 12 MESES]],0)</f>
        <v>1.68512115792376E-2</v>
      </c>
      <c r="I856" s="12">
        <f>SUMIFS($H$10:H856,$D$10:D856,Tabla13[[#This Row],[CATEGORÍA]])</f>
        <v>0.58722461612787535</v>
      </c>
      <c r="J856" s="3" t="str">
        <f>IFERROR(VLOOKUP(Tabla13[[#This Row],[% ACUM]],$D$5:$E$7,2,1),"C")</f>
        <v>B</v>
      </c>
    </row>
    <row r="857" spans="2:10" x14ac:dyDescent="0.2">
      <c r="B857" s="2">
        <v>348062</v>
      </c>
      <c r="C857" s="2" t="s">
        <v>641</v>
      </c>
      <c r="D857" s="2" t="s">
        <v>10</v>
      </c>
      <c r="E857" s="3" t="s">
        <v>6</v>
      </c>
      <c r="F857" s="11">
        <v>54181</v>
      </c>
      <c r="G857" s="11">
        <f>SUMIFS(Tabla13[VENTA ÚLT 12 MESES EN S/.],Tabla13[CATEGORÍA],Tabla13[[#This Row],[CATEGORÍA]])</f>
        <v>3278696</v>
      </c>
      <c r="H857" s="12">
        <f>IFERROR(Tabla13[[#This Row],[VENTA ÚLT 12 MESES EN S/.]]/Tabla13[[#This Row],[VENTA CAT ÚLT 12 MESES]],0)</f>
        <v>1.6525167322618505E-2</v>
      </c>
      <c r="I857" s="12">
        <f>SUMIFS($H$10:H857,$D$10:D857,Tabla13[[#This Row],[CATEGORÍA]])</f>
        <v>0.6037497834504939</v>
      </c>
      <c r="J857" s="3" t="str">
        <f>IFERROR(VLOOKUP(Tabla13[[#This Row],[% ACUM]],$D$5:$E$7,2,1),"C")</f>
        <v>B</v>
      </c>
    </row>
    <row r="858" spans="2:10" x14ac:dyDescent="0.2">
      <c r="B858" s="2">
        <v>348462</v>
      </c>
      <c r="C858" s="2" t="s">
        <v>321</v>
      </c>
      <c r="D858" s="2" t="s">
        <v>10</v>
      </c>
      <c r="E858" s="3" t="s">
        <v>6</v>
      </c>
      <c r="F858" s="11">
        <v>53963</v>
      </c>
      <c r="G858" s="11">
        <f>SUMIFS(Tabla13[VENTA ÚLT 12 MESES EN S/.],Tabla13[CATEGORÍA],Tabla13[[#This Row],[CATEGORÍA]])</f>
        <v>3278696</v>
      </c>
      <c r="H858" s="12">
        <f>IFERROR(Tabla13[[#This Row],[VENTA ÚLT 12 MESES EN S/.]]/Tabla13[[#This Row],[VENTA CAT ÚLT 12 MESES]],0)</f>
        <v>1.6458677474215359E-2</v>
      </c>
      <c r="I858" s="12">
        <f>SUMIFS($H$10:H858,$D$10:D858,Tabla13[[#This Row],[CATEGORÍA]])</f>
        <v>0.62020846092470927</v>
      </c>
      <c r="J858" s="3" t="str">
        <f>IFERROR(VLOOKUP(Tabla13[[#This Row],[% ACUM]],$D$5:$E$7,2,1),"C")</f>
        <v>B</v>
      </c>
    </row>
    <row r="859" spans="2:10" x14ac:dyDescent="0.2">
      <c r="B859" s="2">
        <v>347625</v>
      </c>
      <c r="C859" s="2" t="s">
        <v>134</v>
      </c>
      <c r="D859" s="2" t="s">
        <v>10</v>
      </c>
      <c r="E859" s="3" t="s">
        <v>6</v>
      </c>
      <c r="F859" s="11">
        <v>51546</v>
      </c>
      <c r="G859" s="11">
        <f>SUMIFS(Tabla13[VENTA ÚLT 12 MESES EN S/.],Tabla13[CATEGORÍA],Tabla13[[#This Row],[CATEGORÍA]])</f>
        <v>3278696</v>
      </c>
      <c r="H859" s="12">
        <f>IFERROR(Tabla13[[#This Row],[VENTA ÚLT 12 MESES EN S/.]]/Tabla13[[#This Row],[VENTA CAT ÚLT 12 MESES]],0)</f>
        <v>1.5721494154993326E-2</v>
      </c>
      <c r="I859" s="12">
        <f>SUMIFS($H$10:H859,$D$10:D859,Tabla13[[#This Row],[CATEGORÍA]])</f>
        <v>0.63592995507970262</v>
      </c>
      <c r="J859" s="3" t="str">
        <f>IFERROR(VLOOKUP(Tabla13[[#This Row],[% ACUM]],$D$5:$E$7,2,1),"C")</f>
        <v>B</v>
      </c>
    </row>
    <row r="860" spans="2:10" x14ac:dyDescent="0.2">
      <c r="B860" s="2">
        <v>348067</v>
      </c>
      <c r="C860" s="2" t="s">
        <v>196</v>
      </c>
      <c r="D860" s="2" t="s">
        <v>10</v>
      </c>
      <c r="E860" s="3" t="s">
        <v>6</v>
      </c>
      <c r="F860" s="11">
        <v>51050</v>
      </c>
      <c r="G860" s="11">
        <f>SUMIFS(Tabla13[VENTA ÚLT 12 MESES EN S/.],Tabla13[CATEGORÍA],Tabla13[[#This Row],[CATEGORÍA]])</f>
        <v>3278696</v>
      </c>
      <c r="H860" s="12">
        <f>IFERROR(Tabla13[[#This Row],[VENTA ÚLT 12 MESES EN S/.]]/Tabla13[[#This Row],[VENTA CAT ÚLT 12 MESES]],0)</f>
        <v>1.557021449991094E-2</v>
      </c>
      <c r="I860" s="12">
        <f>SUMIFS($H$10:H860,$D$10:D860,Tabla13[[#This Row],[CATEGORÍA]])</f>
        <v>0.65150016957961354</v>
      </c>
      <c r="J860" s="3" t="str">
        <f>IFERROR(VLOOKUP(Tabla13[[#This Row],[% ACUM]],$D$5:$E$7,2,1),"C")</f>
        <v>B</v>
      </c>
    </row>
    <row r="861" spans="2:10" x14ac:dyDescent="0.2">
      <c r="B861" s="2">
        <v>348027</v>
      </c>
      <c r="C861" s="2" t="s">
        <v>520</v>
      </c>
      <c r="D861" s="2" t="s">
        <v>10</v>
      </c>
      <c r="E861" s="3" t="s">
        <v>6</v>
      </c>
      <c r="F861" s="11">
        <v>50263</v>
      </c>
      <c r="G861" s="11">
        <f>SUMIFS(Tabla13[VENTA ÚLT 12 MESES EN S/.],Tabla13[CATEGORÍA],Tabla13[[#This Row],[CATEGORÍA]])</f>
        <v>3278696</v>
      </c>
      <c r="H861" s="12">
        <f>IFERROR(Tabla13[[#This Row],[VENTA ÚLT 12 MESES EN S/.]]/Tabla13[[#This Row],[VENTA CAT ÚLT 12 MESES]],0)</f>
        <v>1.5330180047189492E-2</v>
      </c>
      <c r="I861" s="12">
        <f>SUMIFS($H$10:H861,$D$10:D861,Tabla13[[#This Row],[CATEGORÍA]])</f>
        <v>0.66683034962680299</v>
      </c>
      <c r="J861" s="3" t="str">
        <f>IFERROR(VLOOKUP(Tabla13[[#This Row],[% ACUM]],$D$5:$E$7,2,1),"C")</f>
        <v>B</v>
      </c>
    </row>
    <row r="862" spans="2:10" x14ac:dyDescent="0.2">
      <c r="B862" s="2">
        <v>362701</v>
      </c>
      <c r="C862" s="2" t="s">
        <v>802</v>
      </c>
      <c r="D862" s="2" t="s">
        <v>10</v>
      </c>
      <c r="E862" s="3" t="s">
        <v>6</v>
      </c>
      <c r="F862" s="11">
        <v>49729</v>
      </c>
      <c r="G862" s="11">
        <f>SUMIFS(Tabla13[VENTA ÚLT 12 MESES EN S/.],Tabla13[CATEGORÍA],Tabla13[[#This Row],[CATEGORÍA]])</f>
        <v>3278696</v>
      </c>
      <c r="H862" s="12">
        <f>IFERROR(Tabla13[[#This Row],[VENTA ÚLT 12 MESES EN S/.]]/Tabla13[[#This Row],[VENTA CAT ÚLT 12 MESES]],0)</f>
        <v>1.5167310418532245E-2</v>
      </c>
      <c r="I862" s="12">
        <f>SUMIFS($H$10:H862,$D$10:D862,Tabla13[[#This Row],[CATEGORÍA]])</f>
        <v>0.68199766004533524</v>
      </c>
      <c r="J862" s="3" t="str">
        <f>IFERROR(VLOOKUP(Tabla13[[#This Row],[% ACUM]],$D$5:$E$7,2,1),"C")</f>
        <v>B</v>
      </c>
    </row>
    <row r="863" spans="2:10" x14ac:dyDescent="0.2">
      <c r="B863" s="2">
        <v>348653</v>
      </c>
      <c r="C863" s="2" t="s">
        <v>611</v>
      </c>
      <c r="D863" s="2" t="s">
        <v>10</v>
      </c>
      <c r="E863" s="3" t="s">
        <v>6</v>
      </c>
      <c r="F863" s="11">
        <v>47219</v>
      </c>
      <c r="G863" s="11">
        <f>SUMIFS(Tabla13[VENTA ÚLT 12 MESES EN S/.],Tabla13[CATEGORÍA],Tabla13[[#This Row],[CATEGORÍA]])</f>
        <v>3278696</v>
      </c>
      <c r="H863" s="12">
        <f>IFERROR(Tabla13[[#This Row],[VENTA ÚLT 12 MESES EN S/.]]/Tabla13[[#This Row],[VENTA CAT ÚLT 12 MESES]],0)</f>
        <v>1.4401762163982266E-2</v>
      </c>
      <c r="I863" s="12">
        <f>SUMIFS($H$10:H863,$D$10:D863,Tabla13[[#This Row],[CATEGORÍA]])</f>
        <v>0.6963994222093175</v>
      </c>
      <c r="J863" s="3" t="str">
        <f>IFERROR(VLOOKUP(Tabla13[[#This Row],[% ACUM]],$D$5:$E$7,2,1),"C")</f>
        <v>B</v>
      </c>
    </row>
    <row r="864" spans="2:10" x14ac:dyDescent="0.2">
      <c r="B864" s="2">
        <v>348443</v>
      </c>
      <c r="C864" s="2" t="s">
        <v>549</v>
      </c>
      <c r="D864" s="2" t="s">
        <v>10</v>
      </c>
      <c r="E864" s="3" t="s">
        <v>6</v>
      </c>
      <c r="F864" s="11">
        <v>46771</v>
      </c>
      <c r="G864" s="11">
        <f>SUMIFS(Tabla13[VENTA ÚLT 12 MESES EN S/.],Tabla13[CATEGORÍA],Tabla13[[#This Row],[CATEGORÍA]])</f>
        <v>3278696</v>
      </c>
      <c r="H864" s="12">
        <f>IFERROR(Tabla13[[#This Row],[VENTA ÚLT 12 MESES EN S/.]]/Tabla13[[#This Row],[VENTA CAT ÚLT 12 MESES]],0)</f>
        <v>1.4265122475520756E-2</v>
      </c>
      <c r="I864" s="12">
        <f>SUMIFS($H$10:H864,$D$10:D864,Tabla13[[#This Row],[CATEGORÍA]])</f>
        <v>0.71066454468483831</v>
      </c>
      <c r="J864" s="3" t="str">
        <f>IFERROR(VLOOKUP(Tabla13[[#This Row],[% ACUM]],$D$5:$E$7,2,1),"C")</f>
        <v>B</v>
      </c>
    </row>
    <row r="865" spans="2:10" x14ac:dyDescent="0.2">
      <c r="B865" s="2">
        <v>347856</v>
      </c>
      <c r="C865" s="2" t="s">
        <v>42</v>
      </c>
      <c r="D865" s="2" t="s">
        <v>10</v>
      </c>
      <c r="E865" s="3" t="s">
        <v>6</v>
      </c>
      <c r="F865" s="11">
        <v>45954</v>
      </c>
      <c r="G865" s="11">
        <f>SUMIFS(Tabla13[VENTA ÚLT 12 MESES EN S/.],Tabla13[CATEGORÍA],Tabla13[[#This Row],[CATEGORÍA]])</f>
        <v>3278696</v>
      </c>
      <c r="H865" s="12">
        <f>IFERROR(Tabla13[[#This Row],[VENTA ÚLT 12 MESES EN S/.]]/Tabla13[[#This Row],[VENTA CAT ÚLT 12 MESES]],0)</f>
        <v>1.4015938043661261E-2</v>
      </c>
      <c r="I865" s="12">
        <f>SUMIFS($H$10:H865,$D$10:D865,Tabla13[[#This Row],[CATEGORÍA]])</f>
        <v>0.72468048272849961</v>
      </c>
      <c r="J865" s="3" t="str">
        <f>IFERROR(VLOOKUP(Tabla13[[#This Row],[% ACUM]],$D$5:$E$7,2,1),"C")</f>
        <v>B</v>
      </c>
    </row>
    <row r="866" spans="2:10" x14ac:dyDescent="0.2">
      <c r="B866" s="2">
        <v>348061</v>
      </c>
      <c r="C866" s="2" t="s">
        <v>191</v>
      </c>
      <c r="D866" s="2" t="s">
        <v>10</v>
      </c>
      <c r="E866" s="3" t="s">
        <v>6</v>
      </c>
      <c r="F866" s="11">
        <v>45815</v>
      </c>
      <c r="G866" s="11">
        <f>SUMIFS(Tabla13[VENTA ÚLT 12 MESES EN S/.],Tabla13[CATEGORÍA],Tabla13[[#This Row],[CATEGORÍA]])</f>
        <v>3278696</v>
      </c>
      <c r="H866" s="12">
        <f>IFERROR(Tabla13[[#This Row],[VENTA ÚLT 12 MESES EN S/.]]/Tabla13[[#This Row],[VENTA CAT ÚLT 12 MESES]],0)</f>
        <v>1.3973543140321639E-2</v>
      </c>
      <c r="I866" s="12">
        <f>SUMIFS($H$10:H866,$D$10:D866,Tabla13[[#This Row],[CATEGORÍA]])</f>
        <v>0.73865402586882123</v>
      </c>
      <c r="J866" s="3" t="str">
        <f>IFERROR(VLOOKUP(Tabla13[[#This Row],[% ACUM]],$D$5:$E$7,2,1),"C")</f>
        <v>B</v>
      </c>
    </row>
    <row r="867" spans="2:10" x14ac:dyDescent="0.2">
      <c r="B867" s="2">
        <v>362736</v>
      </c>
      <c r="C867" s="2" t="s">
        <v>349</v>
      </c>
      <c r="D867" s="2" t="s">
        <v>10</v>
      </c>
      <c r="E867" s="3" t="s">
        <v>6</v>
      </c>
      <c r="F867" s="11">
        <v>44689</v>
      </c>
      <c r="G867" s="11">
        <f>SUMIFS(Tabla13[VENTA ÚLT 12 MESES EN S/.],Tabla13[CATEGORÍA],Tabla13[[#This Row],[CATEGORÍA]])</f>
        <v>3278696</v>
      </c>
      <c r="H867" s="12">
        <f>IFERROR(Tabla13[[#This Row],[VENTA ÚLT 12 MESES EN S/.]]/Tabla13[[#This Row],[VENTA CAT ÚLT 12 MESES]],0)</f>
        <v>1.3630113923340254E-2</v>
      </c>
      <c r="I867" s="12">
        <f>SUMIFS($H$10:H867,$D$10:D867,Tabla13[[#This Row],[CATEGORÍA]])</f>
        <v>0.75228413979216147</v>
      </c>
      <c r="J867" s="3" t="str">
        <f>IFERROR(VLOOKUP(Tabla13[[#This Row],[% ACUM]],$D$5:$E$7,2,1),"C")</f>
        <v>B</v>
      </c>
    </row>
    <row r="868" spans="2:10" x14ac:dyDescent="0.2">
      <c r="B868" s="2">
        <v>362585</v>
      </c>
      <c r="C868" s="2" t="s">
        <v>627</v>
      </c>
      <c r="D868" s="2" t="s">
        <v>10</v>
      </c>
      <c r="E868" s="3" t="s">
        <v>6</v>
      </c>
      <c r="F868" s="11">
        <v>41824</v>
      </c>
      <c r="G868" s="11">
        <f>SUMIFS(Tabla13[VENTA ÚLT 12 MESES EN S/.],Tabla13[CATEGORÍA],Tabla13[[#This Row],[CATEGORÍA]])</f>
        <v>3278696</v>
      </c>
      <c r="H868" s="12">
        <f>IFERROR(Tabla13[[#This Row],[VENTA ÚLT 12 MESES EN S/.]]/Tabla13[[#This Row],[VENTA CAT ÚLT 12 MESES]],0)</f>
        <v>1.2756290915656712E-2</v>
      </c>
      <c r="I868" s="12">
        <f>SUMIFS($H$10:H868,$D$10:D868,Tabla13[[#This Row],[CATEGORÍA]])</f>
        <v>0.76504043070781813</v>
      </c>
      <c r="J868" s="3" t="str">
        <f>IFERROR(VLOOKUP(Tabla13[[#This Row],[% ACUM]],$D$5:$E$7,2,1),"C")</f>
        <v>B</v>
      </c>
    </row>
    <row r="869" spans="2:10" x14ac:dyDescent="0.2">
      <c r="B869" s="2">
        <v>348798</v>
      </c>
      <c r="C869" s="2" t="s">
        <v>685</v>
      </c>
      <c r="D869" s="2" t="s">
        <v>10</v>
      </c>
      <c r="E869" s="3" t="s">
        <v>6</v>
      </c>
      <c r="F869" s="11">
        <v>41671</v>
      </c>
      <c r="G869" s="11">
        <f>SUMIFS(Tabla13[VENTA ÚLT 12 MESES EN S/.],Tabla13[CATEGORÍA],Tabla13[[#This Row],[CATEGORÍA]])</f>
        <v>3278696</v>
      </c>
      <c r="H869" s="12">
        <f>IFERROR(Tabla13[[#This Row],[VENTA ÚLT 12 MESES EN S/.]]/Tabla13[[#This Row],[VENTA CAT ÚLT 12 MESES]],0)</f>
        <v>1.270962602205267E-2</v>
      </c>
      <c r="I869" s="12">
        <f>SUMIFS($H$10:H869,$D$10:D869,Tabla13[[#This Row],[CATEGORÍA]])</f>
        <v>0.77775005672987085</v>
      </c>
      <c r="J869" s="3" t="str">
        <f>IFERROR(VLOOKUP(Tabla13[[#This Row],[% ACUM]],$D$5:$E$7,2,1),"C")</f>
        <v>B</v>
      </c>
    </row>
    <row r="870" spans="2:10" x14ac:dyDescent="0.2">
      <c r="B870" s="2">
        <v>348081</v>
      </c>
      <c r="C870" s="2" t="s">
        <v>518</v>
      </c>
      <c r="D870" s="2" t="s">
        <v>10</v>
      </c>
      <c r="E870" s="3" t="s">
        <v>6</v>
      </c>
      <c r="F870" s="11">
        <v>40785</v>
      </c>
      <c r="G870" s="11">
        <f>SUMIFS(Tabla13[VENTA ÚLT 12 MESES EN S/.],Tabla13[CATEGORÍA],Tabla13[[#This Row],[CATEGORÍA]])</f>
        <v>3278696</v>
      </c>
      <c r="H870" s="12">
        <f>IFERROR(Tabla13[[#This Row],[VENTA ÚLT 12 MESES EN S/.]]/Tabla13[[#This Row],[VENTA CAT ÚLT 12 MESES]],0)</f>
        <v>1.2439396638175665E-2</v>
      </c>
      <c r="I870" s="12">
        <f>SUMIFS($H$10:H870,$D$10:D870,Tabla13[[#This Row],[CATEGORÍA]])</f>
        <v>0.79018945336804647</v>
      </c>
      <c r="J870" s="3" t="str">
        <f>IFERROR(VLOOKUP(Tabla13[[#This Row],[% ACUM]],$D$5:$E$7,2,1),"C")</f>
        <v>B</v>
      </c>
    </row>
    <row r="871" spans="2:10" x14ac:dyDescent="0.2">
      <c r="B871" s="2">
        <v>348025</v>
      </c>
      <c r="C871" s="2" t="s">
        <v>684</v>
      </c>
      <c r="D871" s="2" t="s">
        <v>10</v>
      </c>
      <c r="E871" s="3" t="s">
        <v>6</v>
      </c>
      <c r="F871" s="11">
        <v>40089</v>
      </c>
      <c r="G871" s="11">
        <f>SUMIFS(Tabla13[VENTA ÚLT 12 MESES EN S/.],Tabla13[CATEGORÍA],Tabla13[[#This Row],[CATEGORÍA]])</f>
        <v>3278696</v>
      </c>
      <c r="H871" s="12">
        <f>IFERROR(Tabla13[[#This Row],[VENTA ÚLT 12 MESES EN S/.]]/Tabla13[[#This Row],[VENTA CAT ÚLT 12 MESES]],0)</f>
        <v>1.2227117122172962E-2</v>
      </c>
      <c r="I871" s="12">
        <f>SUMIFS($H$10:H871,$D$10:D871,Tabla13[[#This Row],[CATEGORÍA]])</f>
        <v>0.80241657049021942</v>
      </c>
      <c r="J871" s="3" t="str">
        <f>IFERROR(VLOOKUP(Tabla13[[#This Row],[% ACUM]],$D$5:$E$7,2,1),"C")</f>
        <v>C</v>
      </c>
    </row>
    <row r="872" spans="2:10" x14ac:dyDescent="0.2">
      <c r="B872" s="2">
        <v>348150</v>
      </c>
      <c r="C872" s="2" t="s">
        <v>197</v>
      </c>
      <c r="D872" s="2" t="s">
        <v>10</v>
      </c>
      <c r="E872" s="3" t="s">
        <v>6</v>
      </c>
      <c r="F872" s="11">
        <v>39924</v>
      </c>
      <c r="G872" s="11">
        <f>SUMIFS(Tabla13[VENTA ÚLT 12 MESES EN S/.],Tabla13[CATEGORÍA],Tabla13[[#This Row],[CATEGORÍA]])</f>
        <v>3278696</v>
      </c>
      <c r="H872" s="12">
        <f>IFERROR(Tabla13[[#This Row],[VENTA ÚLT 12 MESES EN S/.]]/Tabla13[[#This Row],[VENTA CAT ÚLT 12 MESES]],0)</f>
        <v>1.2176792236913699E-2</v>
      </c>
      <c r="I872" s="12">
        <f>SUMIFS($H$10:H872,$D$10:D872,Tabla13[[#This Row],[CATEGORÍA]])</f>
        <v>0.81459336272713312</v>
      </c>
      <c r="J872" s="3" t="str">
        <f>IFERROR(VLOOKUP(Tabla13[[#This Row],[% ACUM]],$D$5:$E$7,2,1),"C")</f>
        <v>C</v>
      </c>
    </row>
    <row r="873" spans="2:10" x14ac:dyDescent="0.2">
      <c r="B873" s="2">
        <v>367694</v>
      </c>
      <c r="C873" s="2" t="s">
        <v>788</v>
      </c>
      <c r="D873" s="2" t="s">
        <v>10</v>
      </c>
      <c r="E873" s="3" t="s">
        <v>6</v>
      </c>
      <c r="F873" s="11">
        <v>37672</v>
      </c>
      <c r="G873" s="11">
        <f>SUMIFS(Tabla13[VENTA ÚLT 12 MESES EN S/.],Tabla13[CATEGORÍA],Tabla13[[#This Row],[CATEGORÍA]])</f>
        <v>3278696</v>
      </c>
      <c r="H873" s="12">
        <f>IFERROR(Tabla13[[#This Row],[VENTA ÚLT 12 MESES EN S/.]]/Tabla13[[#This Row],[VENTA CAT ÚLT 12 MESES]],0)</f>
        <v>1.1489933802950929E-2</v>
      </c>
      <c r="I873" s="12">
        <f>SUMIFS($H$10:H873,$D$10:D873,Tabla13[[#This Row],[CATEGORÍA]])</f>
        <v>0.82608329653008405</v>
      </c>
      <c r="J873" s="3" t="str">
        <f>IFERROR(VLOOKUP(Tabla13[[#This Row],[% ACUM]],$D$5:$E$7,2,1),"C")</f>
        <v>C</v>
      </c>
    </row>
    <row r="874" spans="2:10" x14ac:dyDescent="0.2">
      <c r="B874" s="2">
        <v>348052</v>
      </c>
      <c r="C874" s="2" t="s">
        <v>313</v>
      </c>
      <c r="D874" s="2" t="s">
        <v>10</v>
      </c>
      <c r="E874" s="3" t="s">
        <v>6</v>
      </c>
      <c r="F874" s="11">
        <v>37555</v>
      </c>
      <c r="G874" s="11">
        <f>SUMIFS(Tabla13[VENTA ÚLT 12 MESES EN S/.],Tabla13[CATEGORÍA],Tabla13[[#This Row],[CATEGORÍA]])</f>
        <v>3278696</v>
      </c>
      <c r="H874" s="12">
        <f>IFERROR(Tabla13[[#This Row],[VENTA ÚLT 12 MESES EN S/.]]/Tabla13[[#This Row],[VENTA CAT ÚLT 12 MESES]],0)</f>
        <v>1.1454248884312544E-2</v>
      </c>
      <c r="I874" s="12">
        <f>SUMIFS($H$10:H874,$D$10:D874,Tabla13[[#This Row],[CATEGORÍA]])</f>
        <v>0.83753754541439662</v>
      </c>
      <c r="J874" s="3" t="str">
        <f>IFERROR(VLOOKUP(Tabla13[[#This Row],[% ACUM]],$D$5:$E$7,2,1),"C")</f>
        <v>C</v>
      </c>
    </row>
    <row r="875" spans="2:10" x14ac:dyDescent="0.2">
      <c r="B875" s="2">
        <v>348063</v>
      </c>
      <c r="C875" s="2" t="s">
        <v>40</v>
      </c>
      <c r="D875" s="2" t="s">
        <v>10</v>
      </c>
      <c r="E875" s="3" t="s">
        <v>6</v>
      </c>
      <c r="F875" s="11">
        <v>36597</v>
      </c>
      <c r="G875" s="11">
        <f>SUMIFS(Tabla13[VENTA ÚLT 12 MESES EN S/.],Tabla13[CATEGORÍA],Tabla13[[#This Row],[CATEGORÍA]])</f>
        <v>3278696</v>
      </c>
      <c r="H875" s="12">
        <f>IFERROR(Tabla13[[#This Row],[VENTA ÚLT 12 MESES EN S/.]]/Tabla13[[#This Row],[VENTA CAT ÚLT 12 MESES]],0)</f>
        <v>1.1162059550504224E-2</v>
      </c>
      <c r="I875" s="12">
        <f>SUMIFS($H$10:H875,$D$10:D875,Tabla13[[#This Row],[CATEGORÍA]])</f>
        <v>0.84869960496490082</v>
      </c>
      <c r="J875" s="3" t="str">
        <f>IFERROR(VLOOKUP(Tabla13[[#This Row],[% ACUM]],$D$5:$E$7,2,1),"C")</f>
        <v>C</v>
      </c>
    </row>
    <row r="876" spans="2:10" x14ac:dyDescent="0.2">
      <c r="B876" s="2">
        <v>348845</v>
      </c>
      <c r="C876" s="2" t="s">
        <v>210</v>
      </c>
      <c r="D876" s="2" t="s">
        <v>10</v>
      </c>
      <c r="E876" s="3" t="s">
        <v>6</v>
      </c>
      <c r="F876" s="11">
        <v>36076</v>
      </c>
      <c r="G876" s="11">
        <f>SUMIFS(Tabla13[VENTA ÚLT 12 MESES EN S/.],Tabla13[CATEGORÍA],Tabla13[[#This Row],[CATEGORÍA]])</f>
        <v>3278696</v>
      </c>
      <c r="H876" s="12">
        <f>IFERROR(Tabla13[[#This Row],[VENTA ÚLT 12 MESES EN S/.]]/Tabla13[[#This Row],[VENTA CAT ÚLT 12 MESES]],0)</f>
        <v>1.1003154912806798E-2</v>
      </c>
      <c r="I876" s="12">
        <f>SUMIFS($H$10:H876,$D$10:D876,Tabla13[[#This Row],[CATEGORÍA]])</f>
        <v>0.85970275987770761</v>
      </c>
      <c r="J876" s="3" t="str">
        <f>IFERROR(VLOOKUP(Tabla13[[#This Row],[% ACUM]],$D$5:$E$7,2,1),"C")</f>
        <v>C</v>
      </c>
    </row>
    <row r="877" spans="2:10" x14ac:dyDescent="0.2">
      <c r="B877" s="2">
        <v>348846</v>
      </c>
      <c r="C877" s="2" t="s">
        <v>360</v>
      </c>
      <c r="D877" s="2" t="s">
        <v>10</v>
      </c>
      <c r="E877" s="3" t="s">
        <v>6</v>
      </c>
      <c r="F877" s="11">
        <v>33822</v>
      </c>
      <c r="G877" s="11">
        <f>SUMIFS(Tabla13[VENTA ÚLT 12 MESES EN S/.],Tabla13[CATEGORÍA],Tabla13[[#This Row],[CATEGORÍA]])</f>
        <v>3278696</v>
      </c>
      <c r="H877" s="12">
        <f>IFERROR(Tabla13[[#This Row],[VENTA ÚLT 12 MESES EN S/.]]/Tabla13[[#This Row],[VENTA CAT ÚLT 12 MESES]],0)</f>
        <v>1.0315686480234825E-2</v>
      </c>
      <c r="I877" s="12">
        <f>SUMIFS($H$10:H877,$D$10:D877,Tabla13[[#This Row],[CATEGORÍA]])</f>
        <v>0.87001844635794245</v>
      </c>
      <c r="J877" s="3" t="str">
        <f>IFERROR(VLOOKUP(Tabla13[[#This Row],[% ACUM]],$D$5:$E$7,2,1),"C")</f>
        <v>C</v>
      </c>
    </row>
    <row r="878" spans="2:10" x14ac:dyDescent="0.2">
      <c r="B878" s="2">
        <v>348231</v>
      </c>
      <c r="C878" s="2" t="s">
        <v>556</v>
      </c>
      <c r="D878" s="2" t="s">
        <v>10</v>
      </c>
      <c r="E878" s="3" t="s">
        <v>6</v>
      </c>
      <c r="F878" s="11">
        <v>33192</v>
      </c>
      <c r="G878" s="11">
        <f>SUMIFS(Tabla13[VENTA ÚLT 12 MESES EN S/.],Tabla13[CATEGORÍA],Tabla13[[#This Row],[CATEGORÍA]])</f>
        <v>3278696</v>
      </c>
      <c r="H878" s="12">
        <f>IFERROR(Tabla13[[#This Row],[VENTA ÚLT 12 MESES EN S/.]]/Tabla13[[#This Row],[VENTA CAT ÚLT 12 MESES]],0)</f>
        <v>1.0123536918335826E-2</v>
      </c>
      <c r="I878" s="12">
        <f>SUMIFS($H$10:H878,$D$10:D878,Tabla13[[#This Row],[CATEGORÍA]])</f>
        <v>0.88014198327627824</v>
      </c>
      <c r="J878" s="3" t="str">
        <f>IFERROR(VLOOKUP(Tabla13[[#This Row],[% ACUM]],$D$5:$E$7,2,1),"C")</f>
        <v>C</v>
      </c>
    </row>
    <row r="879" spans="2:10" x14ac:dyDescent="0.2">
      <c r="B879" s="2">
        <v>348219</v>
      </c>
      <c r="C879" s="2" t="s">
        <v>563</v>
      </c>
      <c r="D879" s="2" t="s">
        <v>10</v>
      </c>
      <c r="E879" s="3" t="s">
        <v>6</v>
      </c>
      <c r="F879" s="11">
        <v>32224</v>
      </c>
      <c r="G879" s="11">
        <f>SUMIFS(Tabla13[VENTA ÚLT 12 MESES EN S/.],Tabla13[CATEGORÍA],Tabla13[[#This Row],[CATEGORÍA]])</f>
        <v>3278696</v>
      </c>
      <c r="H879" s="12">
        <f>IFERROR(Tabla13[[#This Row],[VENTA ÚLT 12 MESES EN S/.]]/Tabla13[[#This Row],[VENTA CAT ÚLT 12 MESES]],0)</f>
        <v>9.828297591481492E-3</v>
      </c>
      <c r="I879" s="12">
        <f>SUMIFS($H$10:H879,$D$10:D879,Tabla13[[#This Row],[CATEGORÍA]])</f>
        <v>0.88997028086775976</v>
      </c>
      <c r="J879" s="3" t="str">
        <f>IFERROR(VLOOKUP(Tabla13[[#This Row],[% ACUM]],$D$5:$E$7,2,1),"C")</f>
        <v>C</v>
      </c>
    </row>
    <row r="880" spans="2:10" x14ac:dyDescent="0.2">
      <c r="B880" s="2">
        <v>348073</v>
      </c>
      <c r="C880" s="2" t="s">
        <v>240</v>
      </c>
      <c r="D880" s="2" t="s">
        <v>10</v>
      </c>
      <c r="E880" s="3" t="s">
        <v>6</v>
      </c>
      <c r="F880" s="11">
        <v>30701</v>
      </c>
      <c r="G880" s="11">
        <f>SUMIFS(Tabla13[VENTA ÚLT 12 MESES EN S/.],Tabla13[CATEGORÍA],Tabla13[[#This Row],[CATEGORÍA]])</f>
        <v>3278696</v>
      </c>
      <c r="H880" s="12">
        <f>IFERROR(Tabla13[[#This Row],[VENTA ÚLT 12 MESES EN S/.]]/Tabla13[[#This Row],[VENTA CAT ÚLT 12 MESES]],0)</f>
        <v>9.3637836505732763E-3</v>
      </c>
      <c r="I880" s="12">
        <f>SUMIFS($H$10:H880,$D$10:D880,Tabla13[[#This Row],[CATEGORÍA]])</f>
        <v>0.89933406451833298</v>
      </c>
      <c r="J880" s="3" t="str">
        <f>IFERROR(VLOOKUP(Tabla13[[#This Row],[% ACUM]],$D$5:$E$7,2,1),"C")</f>
        <v>C</v>
      </c>
    </row>
    <row r="881" spans="2:10" x14ac:dyDescent="0.2">
      <c r="B881" s="2">
        <v>348442</v>
      </c>
      <c r="C881" s="2" t="s">
        <v>617</v>
      </c>
      <c r="D881" s="2" t="s">
        <v>10</v>
      </c>
      <c r="E881" s="3" t="s">
        <v>6</v>
      </c>
      <c r="F881" s="11">
        <v>29509</v>
      </c>
      <c r="G881" s="11">
        <f>SUMIFS(Tabla13[VENTA ÚLT 12 MESES EN S/.],Tabla13[CATEGORÍA],Tabla13[[#This Row],[CATEGORÍA]])</f>
        <v>3278696</v>
      </c>
      <c r="H881" s="12">
        <f>IFERROR(Tabla13[[#This Row],[VENTA ÚLT 12 MESES EN S/.]]/Tabla13[[#This Row],[VENTA CAT ÚLT 12 MESES]],0)</f>
        <v>9.0002244794881864E-3</v>
      </c>
      <c r="I881" s="12">
        <f>SUMIFS($H$10:H881,$D$10:D881,Tabla13[[#This Row],[CATEGORÍA]])</f>
        <v>0.9083342889978212</v>
      </c>
      <c r="J881" s="3" t="str">
        <f>IFERROR(VLOOKUP(Tabla13[[#This Row],[% ACUM]],$D$5:$E$7,2,1),"C")</f>
        <v>C</v>
      </c>
    </row>
    <row r="882" spans="2:10" x14ac:dyDescent="0.2">
      <c r="B882" s="2">
        <v>362704</v>
      </c>
      <c r="C882" s="2" t="s">
        <v>694</v>
      </c>
      <c r="D882" s="2" t="s">
        <v>10</v>
      </c>
      <c r="E882" s="3" t="s">
        <v>6</v>
      </c>
      <c r="F882" s="11">
        <v>27412</v>
      </c>
      <c r="G882" s="11">
        <f>SUMIFS(Tabla13[VENTA ÚLT 12 MESES EN S/.],Tabla13[CATEGORÍA],Tabla13[[#This Row],[CATEGORÍA]])</f>
        <v>3278696</v>
      </c>
      <c r="H882" s="12">
        <f>IFERROR(Tabla13[[#This Row],[VENTA ÚLT 12 MESES EN S/.]]/Tabla13[[#This Row],[VENTA CAT ÚLT 12 MESES]],0)</f>
        <v>8.3606409377386618E-3</v>
      </c>
      <c r="I882" s="12">
        <f>SUMIFS($H$10:H882,$D$10:D882,Tabla13[[#This Row],[CATEGORÍA]])</f>
        <v>0.9166949299355599</v>
      </c>
      <c r="J882" s="3" t="str">
        <f>IFERROR(VLOOKUP(Tabla13[[#This Row],[% ACUM]],$D$5:$E$7,2,1),"C")</f>
        <v>C</v>
      </c>
    </row>
    <row r="883" spans="2:10" x14ac:dyDescent="0.2">
      <c r="B883" s="2">
        <v>348018</v>
      </c>
      <c r="C883" s="2" t="s">
        <v>213</v>
      </c>
      <c r="D883" s="2" t="s">
        <v>10</v>
      </c>
      <c r="E883" s="3" t="s">
        <v>6</v>
      </c>
      <c r="F883" s="11">
        <v>27344</v>
      </c>
      <c r="G883" s="11">
        <f>SUMIFS(Tabla13[VENTA ÚLT 12 MESES EN S/.],Tabla13[CATEGORÍA],Tabla13[[#This Row],[CATEGORÍA]])</f>
        <v>3278696</v>
      </c>
      <c r="H883" s="12">
        <f>IFERROR(Tabla13[[#This Row],[VENTA ÚLT 12 MESES EN S/.]]/Tabla13[[#This Row],[VENTA CAT ÚLT 12 MESES]],0)</f>
        <v>8.3399009850257545E-3</v>
      </c>
      <c r="I883" s="12">
        <f>SUMIFS($H$10:H883,$D$10:D883,Tabla13[[#This Row],[CATEGORÍA]])</f>
        <v>0.92503483092058569</v>
      </c>
      <c r="J883" s="3" t="str">
        <f>IFERROR(VLOOKUP(Tabla13[[#This Row],[% ACUM]],$D$5:$E$7,2,1),"C")</f>
        <v>C</v>
      </c>
    </row>
    <row r="884" spans="2:10" x14ac:dyDescent="0.2">
      <c r="B884" s="2">
        <v>348032</v>
      </c>
      <c r="C884" s="2" t="s">
        <v>257</v>
      </c>
      <c r="D884" s="2" t="s">
        <v>10</v>
      </c>
      <c r="E884" s="3" t="s">
        <v>6</v>
      </c>
      <c r="F884" s="11">
        <v>27205</v>
      </c>
      <c r="G884" s="11">
        <f>SUMIFS(Tabla13[VENTA ÚLT 12 MESES EN S/.],Tabla13[CATEGORÍA],Tabla13[[#This Row],[CATEGORÍA]])</f>
        <v>3278696</v>
      </c>
      <c r="H884" s="12">
        <f>IFERROR(Tabla13[[#This Row],[VENTA ÚLT 12 MESES EN S/.]]/Tabla13[[#This Row],[VENTA CAT ÚLT 12 MESES]],0)</f>
        <v>8.2975060816861332E-3</v>
      </c>
      <c r="I884" s="12">
        <f>SUMIFS($H$10:H884,$D$10:D884,Tabla13[[#This Row],[CATEGORÍA]])</f>
        <v>0.93333233700227181</v>
      </c>
      <c r="J884" s="3" t="str">
        <f>IFERROR(VLOOKUP(Tabla13[[#This Row],[% ACUM]],$D$5:$E$7,2,1),"C")</f>
        <v>C</v>
      </c>
    </row>
    <row r="885" spans="2:10" x14ac:dyDescent="0.2">
      <c r="B885" s="2">
        <v>348055</v>
      </c>
      <c r="C885" s="2" t="s">
        <v>314</v>
      </c>
      <c r="D885" s="2" t="s">
        <v>10</v>
      </c>
      <c r="E885" s="3" t="s">
        <v>6</v>
      </c>
      <c r="F885" s="11">
        <v>26406</v>
      </c>
      <c r="G885" s="11">
        <f>SUMIFS(Tabla13[VENTA ÚLT 12 MESES EN S/.],Tabla13[CATEGORÍA],Tabla13[[#This Row],[CATEGORÍA]])</f>
        <v>3278696</v>
      </c>
      <c r="H885" s="12">
        <f>IFERROR(Tabla13[[#This Row],[VENTA ÚLT 12 MESES EN S/.]]/Tabla13[[#This Row],[VENTA CAT ÚLT 12 MESES]],0)</f>
        <v>8.0538116373094666E-3</v>
      </c>
      <c r="I885" s="12">
        <f>SUMIFS($H$10:H885,$D$10:D885,Tabla13[[#This Row],[CATEGORÍA]])</f>
        <v>0.94138614863958126</v>
      </c>
      <c r="J885" s="3" t="str">
        <f>IFERROR(VLOOKUP(Tabla13[[#This Row],[% ACUM]],$D$5:$E$7,2,1),"C")</f>
        <v>C</v>
      </c>
    </row>
    <row r="886" spans="2:10" x14ac:dyDescent="0.2">
      <c r="B886" s="2">
        <v>348229</v>
      </c>
      <c r="C886" s="2" t="s">
        <v>94</v>
      </c>
      <c r="D886" s="2" t="s">
        <v>10</v>
      </c>
      <c r="E886" s="3" t="s">
        <v>6</v>
      </c>
      <c r="F886" s="11">
        <v>22250</v>
      </c>
      <c r="G886" s="11">
        <f>SUMIFS(Tabla13[VENTA ÚLT 12 MESES EN S/.],Tabla13[CATEGORÍA],Tabla13[[#This Row],[CATEGORÍA]])</f>
        <v>3278696</v>
      </c>
      <c r="H886" s="12">
        <f>IFERROR(Tabla13[[#This Row],[VENTA ÚLT 12 MESES EN S/.]]/Tabla13[[#This Row],[VENTA CAT ÚLT 12 MESES]],0)</f>
        <v>6.7862345273852773E-3</v>
      </c>
      <c r="I886" s="12">
        <f>SUMIFS($H$10:H886,$D$10:D886,Tabla13[[#This Row],[CATEGORÍA]])</f>
        <v>0.9481723831669665</v>
      </c>
      <c r="J886" s="3" t="str">
        <f>IFERROR(VLOOKUP(Tabla13[[#This Row],[% ACUM]],$D$5:$E$7,2,1),"C")</f>
        <v>C</v>
      </c>
    </row>
    <row r="887" spans="2:10" x14ac:dyDescent="0.2">
      <c r="B887" s="2">
        <v>348227</v>
      </c>
      <c r="C887" s="2" t="s">
        <v>94</v>
      </c>
      <c r="D887" s="2" t="s">
        <v>10</v>
      </c>
      <c r="E887" s="3" t="s">
        <v>6</v>
      </c>
      <c r="F887" s="11">
        <v>21361</v>
      </c>
      <c r="G887" s="11">
        <f>SUMIFS(Tabla13[VENTA ÚLT 12 MESES EN S/.],Tabla13[CATEGORÍA],Tabla13[[#This Row],[CATEGORÍA]])</f>
        <v>3278696</v>
      </c>
      <c r="H887" s="12">
        <f>IFERROR(Tabla13[[#This Row],[VENTA ÚLT 12 MESES EN S/.]]/Tabla13[[#This Row],[VENTA CAT ÚLT 12 MESES]],0)</f>
        <v>6.5150901455944682E-3</v>
      </c>
      <c r="I887" s="12">
        <f>SUMIFS($H$10:H887,$D$10:D887,Tabla13[[#This Row],[CATEGORÍA]])</f>
        <v>0.95468747331256099</v>
      </c>
      <c r="J887" s="3" t="str">
        <f>IFERROR(VLOOKUP(Tabla13[[#This Row],[% ACUM]],$D$5:$E$7,2,1),"C")</f>
        <v>C</v>
      </c>
    </row>
    <row r="888" spans="2:10" x14ac:dyDescent="0.2">
      <c r="B888" s="2">
        <v>348083</v>
      </c>
      <c r="C888" s="2" t="s">
        <v>305</v>
      </c>
      <c r="D888" s="2" t="s">
        <v>10</v>
      </c>
      <c r="E888" s="3" t="s">
        <v>6</v>
      </c>
      <c r="F888" s="11">
        <v>20866</v>
      </c>
      <c r="G888" s="11">
        <f>SUMIFS(Tabla13[VENTA ÚLT 12 MESES EN S/.],Tabla13[CATEGORÍA],Tabla13[[#This Row],[CATEGORÍA]])</f>
        <v>3278696</v>
      </c>
      <c r="H888" s="12">
        <f>IFERROR(Tabla13[[#This Row],[VENTA ÚLT 12 MESES EN S/.]]/Tabla13[[#This Row],[VENTA CAT ÚLT 12 MESES]],0)</f>
        <v>6.3641154898166829E-3</v>
      </c>
      <c r="I888" s="12">
        <f>SUMIFS($H$10:H888,$D$10:D888,Tabla13[[#This Row],[CATEGORÍA]])</f>
        <v>0.96105158880237762</v>
      </c>
      <c r="J888" s="3" t="str">
        <f>IFERROR(VLOOKUP(Tabla13[[#This Row],[% ACUM]],$D$5:$E$7,2,1),"C")</f>
        <v>C</v>
      </c>
    </row>
    <row r="889" spans="2:10" x14ac:dyDescent="0.2">
      <c r="B889" s="2">
        <v>362737</v>
      </c>
      <c r="C889" s="2" t="s">
        <v>477</v>
      </c>
      <c r="D889" s="2" t="s">
        <v>10</v>
      </c>
      <c r="E889" s="3" t="s">
        <v>6</v>
      </c>
      <c r="F889" s="11">
        <v>18024</v>
      </c>
      <c r="G889" s="11">
        <f>SUMIFS(Tabla13[VENTA ÚLT 12 MESES EN S/.],Tabla13[CATEGORÍA],Tabla13[[#This Row],[CATEGORÍA]])</f>
        <v>3278696</v>
      </c>
      <c r="H889" s="12">
        <f>IFERROR(Tabla13[[#This Row],[VENTA ÚLT 12 MESES EN S/.]]/Tabla13[[#This Row],[VENTA CAT ÚLT 12 MESES]],0)</f>
        <v>5.4973074661389771E-3</v>
      </c>
      <c r="I889" s="12">
        <f>SUMIFS($H$10:H889,$D$10:D889,Tabla13[[#This Row],[CATEGORÍA]])</f>
        <v>0.96654889626851659</v>
      </c>
      <c r="J889" s="3" t="str">
        <f>IFERROR(VLOOKUP(Tabla13[[#This Row],[% ACUM]],$D$5:$E$7,2,1),"C")</f>
        <v>C</v>
      </c>
    </row>
    <row r="890" spans="2:10" x14ac:dyDescent="0.2">
      <c r="B890" s="2">
        <v>348470</v>
      </c>
      <c r="C890" s="2" t="s">
        <v>322</v>
      </c>
      <c r="D890" s="2" t="s">
        <v>10</v>
      </c>
      <c r="E890" s="3" t="s">
        <v>6</v>
      </c>
      <c r="F890" s="11">
        <v>17732</v>
      </c>
      <c r="G890" s="11">
        <f>SUMIFS(Tabla13[VENTA ÚLT 12 MESES EN S/.],Tabla13[CATEGORÍA],Tabla13[[#This Row],[CATEGORÍA]])</f>
        <v>3278696</v>
      </c>
      <c r="H890" s="12">
        <f>IFERROR(Tabla13[[#This Row],[VENTA ÚLT 12 MESES EN S/.]]/Tabla13[[#This Row],[VENTA CAT ÚLT 12 MESES]],0)</f>
        <v>5.4082476691953143E-3</v>
      </c>
      <c r="I890" s="12">
        <f>SUMIFS($H$10:H890,$D$10:D890,Tabla13[[#This Row],[CATEGORÍA]])</f>
        <v>0.97195714393771193</v>
      </c>
      <c r="J890" s="3" t="str">
        <f>IFERROR(VLOOKUP(Tabla13[[#This Row],[% ACUM]],$D$5:$E$7,2,1),"C")</f>
        <v>C</v>
      </c>
    </row>
    <row r="891" spans="2:10" x14ac:dyDescent="0.2">
      <c r="B891" s="2">
        <v>348843</v>
      </c>
      <c r="C891" s="2" t="s">
        <v>228</v>
      </c>
      <c r="D891" s="2" t="s">
        <v>10</v>
      </c>
      <c r="E891" s="3" t="s">
        <v>6</v>
      </c>
      <c r="F891" s="11">
        <v>16476</v>
      </c>
      <c r="G891" s="11">
        <f>SUMIFS(Tabla13[VENTA ÚLT 12 MESES EN S/.],Tabla13[CATEGORÍA],Tabla13[[#This Row],[CATEGORÍA]])</f>
        <v>3278696</v>
      </c>
      <c r="H891" s="12">
        <f>IFERROR(Tabla13[[#This Row],[VENTA ÚLT 12 MESES EN S/.]]/Tabla13[[#This Row],[VENTA CAT ÚLT 12 MESES]],0)</f>
        <v>5.0251685426157232E-3</v>
      </c>
      <c r="I891" s="12">
        <f>SUMIFS($H$10:H891,$D$10:D891,Tabla13[[#This Row],[CATEGORÍA]])</f>
        <v>0.97698231248032763</v>
      </c>
      <c r="J891" s="3" t="str">
        <f>IFERROR(VLOOKUP(Tabla13[[#This Row],[% ACUM]],$D$5:$E$7,2,1),"C")</f>
        <v>C</v>
      </c>
    </row>
    <row r="892" spans="2:10" x14ac:dyDescent="0.2">
      <c r="B892" s="2">
        <v>348214</v>
      </c>
      <c r="C892" s="2" t="s">
        <v>125</v>
      </c>
      <c r="D892" s="2" t="s">
        <v>10</v>
      </c>
      <c r="E892" s="3" t="s">
        <v>6</v>
      </c>
      <c r="F892" s="11">
        <v>12616</v>
      </c>
      <c r="G892" s="11">
        <f>SUMIFS(Tabla13[VENTA ÚLT 12 MESES EN S/.],Tabla13[CATEGORÍA],Tabla13[[#This Row],[CATEGORÍA]])</f>
        <v>3278696</v>
      </c>
      <c r="H892" s="12">
        <f>IFERROR(Tabla13[[#This Row],[VENTA ÚLT 12 MESES EN S/.]]/Tabla13[[#This Row],[VENTA CAT ÚLT 12 MESES]],0)</f>
        <v>3.8478712268536028E-3</v>
      </c>
      <c r="I892" s="12">
        <f>SUMIFS($H$10:H892,$D$10:D892,Tabla13[[#This Row],[CATEGORÍA]])</f>
        <v>0.98083018370718122</v>
      </c>
      <c r="J892" s="3" t="str">
        <f>IFERROR(VLOOKUP(Tabla13[[#This Row],[% ACUM]],$D$5:$E$7,2,1),"C")</f>
        <v>C</v>
      </c>
    </row>
    <row r="893" spans="2:10" x14ac:dyDescent="0.2">
      <c r="B893" s="2">
        <v>348152</v>
      </c>
      <c r="C893" s="2" t="s">
        <v>132</v>
      </c>
      <c r="D893" s="2" t="s">
        <v>10</v>
      </c>
      <c r="E893" s="3" t="s">
        <v>6</v>
      </c>
      <c r="F893" s="11">
        <v>10608</v>
      </c>
      <c r="G893" s="11">
        <f>SUMIFS(Tabla13[VENTA ÚLT 12 MESES EN S/.],Tabla13[CATEGORÍA],Tabla13[[#This Row],[CATEGORÍA]])</f>
        <v>3278696</v>
      </c>
      <c r="H893" s="12">
        <f>IFERROR(Tabla13[[#This Row],[VENTA ÚLT 12 MESES EN S/.]]/Tabla13[[#This Row],[VENTA CAT ÚLT 12 MESES]],0)</f>
        <v>3.2354326232136191E-3</v>
      </c>
      <c r="I893" s="12">
        <f>SUMIFS($H$10:H893,$D$10:D893,Tabla13[[#This Row],[CATEGORÍA]])</f>
        <v>0.9840656163303948</v>
      </c>
      <c r="J893" s="3" t="str">
        <f>IFERROR(VLOOKUP(Tabla13[[#This Row],[% ACUM]],$D$5:$E$7,2,1),"C")</f>
        <v>C</v>
      </c>
    </row>
    <row r="894" spans="2:10" x14ac:dyDescent="0.2">
      <c r="B894" s="2">
        <v>367769</v>
      </c>
      <c r="C894" s="2" t="s">
        <v>755</v>
      </c>
      <c r="D894" s="2" t="s">
        <v>10</v>
      </c>
      <c r="E894" s="3" t="s">
        <v>6</v>
      </c>
      <c r="F894" s="11">
        <v>9759</v>
      </c>
      <c r="G894" s="11">
        <f>SUMIFS(Tabla13[VENTA ÚLT 12 MESES EN S/.],Tabla13[CATEGORÍA],Tabla13[[#This Row],[CATEGORÍA]])</f>
        <v>3278696</v>
      </c>
      <c r="H894" s="12">
        <f>IFERROR(Tabla13[[#This Row],[VENTA ÚLT 12 MESES EN S/.]]/Tabla13[[#This Row],[VENTA CAT ÚLT 12 MESES]],0)</f>
        <v>2.9764882136068729E-3</v>
      </c>
      <c r="I894" s="12">
        <f>SUMIFS($H$10:H894,$D$10:D894,Tabla13[[#This Row],[CATEGORÍA]])</f>
        <v>0.98704210454400165</v>
      </c>
      <c r="J894" s="3" t="str">
        <f>IFERROR(VLOOKUP(Tabla13[[#This Row],[% ACUM]],$D$5:$E$7,2,1),"C")</f>
        <v>C</v>
      </c>
    </row>
    <row r="895" spans="2:10" x14ac:dyDescent="0.2">
      <c r="B895" s="2">
        <v>366681</v>
      </c>
      <c r="C895" s="2" t="s">
        <v>761</v>
      </c>
      <c r="D895" s="2" t="s">
        <v>10</v>
      </c>
      <c r="E895" s="3" t="s">
        <v>6</v>
      </c>
      <c r="F895" s="11">
        <v>8587</v>
      </c>
      <c r="G895" s="11">
        <f>SUMIFS(Tabla13[VENTA ÚLT 12 MESES EN S/.],Tabla13[CATEGORÍA],Tabla13[[#This Row],[CATEGORÍA]])</f>
        <v>3278696</v>
      </c>
      <c r="H895" s="12">
        <f>IFERROR(Tabla13[[#This Row],[VENTA ÚLT 12 MESES EN S/.]]/Tabla13[[#This Row],[VENTA CAT ÚLT 12 MESES]],0)</f>
        <v>2.6190290286138146E-3</v>
      </c>
      <c r="I895" s="12">
        <f>SUMIFS($H$10:H895,$D$10:D895,Tabla13[[#This Row],[CATEGORÍA]])</f>
        <v>0.98966113357261543</v>
      </c>
      <c r="J895" s="3" t="str">
        <f>IFERROR(VLOOKUP(Tabla13[[#This Row],[% ACUM]],$D$5:$E$7,2,1),"C")</f>
        <v>C</v>
      </c>
    </row>
    <row r="896" spans="2:10" x14ac:dyDescent="0.2">
      <c r="B896" s="2">
        <v>348469</v>
      </c>
      <c r="C896" s="2" t="s">
        <v>634</v>
      </c>
      <c r="D896" s="2" t="s">
        <v>10</v>
      </c>
      <c r="E896" s="3" t="s">
        <v>6</v>
      </c>
      <c r="F896" s="11">
        <v>6182</v>
      </c>
      <c r="G896" s="11">
        <f>SUMIFS(Tabla13[VENTA ÚLT 12 MESES EN S/.],Tabla13[CATEGORÍA],Tabla13[[#This Row],[CATEGORÍA]])</f>
        <v>3278696</v>
      </c>
      <c r="H896" s="12">
        <f>IFERROR(Tabla13[[#This Row],[VENTA ÚLT 12 MESES EN S/.]]/Tabla13[[#This Row],[VENTA CAT ÚLT 12 MESES]],0)</f>
        <v>1.8855057010470017E-3</v>
      </c>
      <c r="I896" s="12">
        <f>SUMIFS($H$10:H896,$D$10:D896,Tabla13[[#This Row],[CATEGORÍA]])</f>
        <v>0.99154663927366238</v>
      </c>
      <c r="J896" s="3" t="str">
        <f>IFERROR(VLOOKUP(Tabla13[[#This Row],[% ACUM]],$D$5:$E$7,2,1),"C")</f>
        <v>C</v>
      </c>
    </row>
    <row r="897" spans="2:10" x14ac:dyDescent="0.2">
      <c r="B897" s="2">
        <v>348444</v>
      </c>
      <c r="C897" s="2" t="s">
        <v>256</v>
      </c>
      <c r="D897" s="2" t="s">
        <v>10</v>
      </c>
      <c r="E897" s="3" t="s">
        <v>6</v>
      </c>
      <c r="F897" s="11">
        <v>5700</v>
      </c>
      <c r="G897" s="11">
        <f>SUMIFS(Tabla13[VENTA ÚLT 12 MESES EN S/.],Tabla13[CATEGORÍA],Tabla13[[#This Row],[CATEGORÍA]])</f>
        <v>3278696</v>
      </c>
      <c r="H897" s="12">
        <f>IFERROR(Tabla13[[#This Row],[VENTA ÚLT 12 MESES EN S/.]]/Tabla13[[#This Row],[VENTA CAT ÚLT 12 MESES]],0)</f>
        <v>1.7384960362290373E-3</v>
      </c>
      <c r="I897" s="12">
        <f>SUMIFS($H$10:H897,$D$10:D897,Tabla13[[#This Row],[CATEGORÍA]])</f>
        <v>0.99328513530989138</v>
      </c>
      <c r="J897" s="3" t="str">
        <f>IFERROR(VLOOKUP(Tabla13[[#This Row],[% ACUM]],$D$5:$E$7,2,1),"C")</f>
        <v>C</v>
      </c>
    </row>
    <row r="898" spans="2:10" x14ac:dyDescent="0.2">
      <c r="B898" s="2">
        <v>364196</v>
      </c>
      <c r="C898" s="2" t="s">
        <v>472</v>
      </c>
      <c r="D898" s="2" t="s">
        <v>10</v>
      </c>
      <c r="E898" s="3" t="s">
        <v>6</v>
      </c>
      <c r="F898" s="11">
        <v>4989</v>
      </c>
      <c r="G898" s="11">
        <f>SUMIFS(Tabla13[VENTA ÚLT 12 MESES EN S/.],Tabla13[CATEGORÍA],Tabla13[[#This Row],[CATEGORÍA]])</f>
        <v>3278696</v>
      </c>
      <c r="H898" s="12">
        <f>IFERROR(Tabla13[[#This Row],[VENTA ÚLT 12 MESES EN S/.]]/Tabla13[[#This Row],[VENTA CAT ÚLT 12 MESES]],0)</f>
        <v>1.5216415306573102E-3</v>
      </c>
      <c r="I898" s="12">
        <f>SUMIFS($H$10:H898,$D$10:D898,Tabla13[[#This Row],[CATEGORÍA]])</f>
        <v>0.99480677684054863</v>
      </c>
      <c r="J898" s="3" t="str">
        <f>IFERROR(VLOOKUP(Tabla13[[#This Row],[% ACUM]],$D$5:$E$7,2,1),"C")</f>
        <v>C</v>
      </c>
    </row>
    <row r="899" spans="2:10" x14ac:dyDescent="0.2">
      <c r="B899" s="2">
        <v>348454</v>
      </c>
      <c r="C899" s="2" t="s">
        <v>456</v>
      </c>
      <c r="D899" s="2" t="s">
        <v>10</v>
      </c>
      <c r="E899" s="3" t="s">
        <v>6</v>
      </c>
      <c r="F899" s="11">
        <v>4214</v>
      </c>
      <c r="G899" s="11">
        <f>SUMIFS(Tabla13[VENTA ÚLT 12 MESES EN S/.],Tabla13[CATEGORÍA],Tabla13[[#This Row],[CATEGORÍA]])</f>
        <v>3278696</v>
      </c>
      <c r="H899" s="12">
        <f>IFERROR(Tabla13[[#This Row],[VENTA ÚLT 12 MESES EN S/.]]/Tabla13[[#This Row],[VENTA CAT ÚLT 12 MESES]],0)</f>
        <v>1.2852670695910813E-3</v>
      </c>
      <c r="I899" s="12">
        <f>SUMIFS($H$10:H899,$D$10:D899,Tabla13[[#This Row],[CATEGORÍA]])</f>
        <v>0.99609204391013972</v>
      </c>
      <c r="J899" s="3" t="str">
        <f>IFERROR(VLOOKUP(Tabla13[[#This Row],[% ACUM]],$D$5:$E$7,2,1),"C")</f>
        <v>C</v>
      </c>
    </row>
    <row r="900" spans="2:10" x14ac:dyDescent="0.2">
      <c r="B900" s="2">
        <v>348019</v>
      </c>
      <c r="C900" s="2" t="s">
        <v>668</v>
      </c>
      <c r="D900" s="2" t="s">
        <v>10</v>
      </c>
      <c r="E900" s="3" t="s">
        <v>6</v>
      </c>
      <c r="F900" s="11">
        <v>4111</v>
      </c>
      <c r="G900" s="11">
        <f>SUMIFS(Tabla13[VENTA ÚLT 12 MESES EN S/.],Tabla13[CATEGORÍA],Tabla13[[#This Row],[CATEGORÍA]])</f>
        <v>3278696</v>
      </c>
      <c r="H900" s="12">
        <f>IFERROR(Tabla13[[#This Row],[VENTA ÚLT 12 MESES EN S/.]]/Tabla13[[#This Row],[VENTA CAT ÚLT 12 MESES]],0)</f>
        <v>1.253852141217118E-3</v>
      </c>
      <c r="I900" s="12">
        <f>SUMIFS($H$10:H900,$D$10:D900,Tabla13[[#This Row],[CATEGORÍA]])</f>
        <v>0.99734589605135682</v>
      </c>
      <c r="J900" s="3" t="str">
        <f>IFERROR(VLOOKUP(Tabla13[[#This Row],[% ACUM]],$D$5:$E$7,2,1),"C")</f>
        <v>C</v>
      </c>
    </row>
    <row r="901" spans="2:10" x14ac:dyDescent="0.2">
      <c r="B901" s="2">
        <v>348079</v>
      </c>
      <c r="C901" s="2" t="s">
        <v>681</v>
      </c>
      <c r="D901" s="2" t="s">
        <v>10</v>
      </c>
      <c r="E901" s="3" t="s">
        <v>6</v>
      </c>
      <c r="F901" s="11">
        <v>3721</v>
      </c>
      <c r="G901" s="11">
        <f>SUMIFS(Tabla13[VENTA ÚLT 12 MESES EN S/.],Tabla13[CATEGORÍA],Tabla13[[#This Row],[CATEGORÍA]])</f>
        <v>3278696</v>
      </c>
      <c r="H901" s="12">
        <f>IFERROR(Tabla13[[#This Row],[VENTA ÚLT 12 MESES EN S/.]]/Tabla13[[#This Row],[VENTA CAT ÚLT 12 MESES]],0)</f>
        <v>1.1349024124224997E-3</v>
      </c>
      <c r="I901" s="12">
        <f>SUMIFS($H$10:H901,$D$10:D901,Tabla13[[#This Row],[CATEGORÍA]])</f>
        <v>0.99848079846377935</v>
      </c>
      <c r="J901" s="3" t="str">
        <f>IFERROR(VLOOKUP(Tabla13[[#This Row],[% ACUM]],$D$5:$E$7,2,1),"C")</f>
        <v>C</v>
      </c>
    </row>
    <row r="902" spans="2:10" x14ac:dyDescent="0.2">
      <c r="B902" s="2">
        <v>348057</v>
      </c>
      <c r="C902" s="2" t="s">
        <v>314</v>
      </c>
      <c r="D902" s="2" t="s">
        <v>10</v>
      </c>
      <c r="E902" s="3" t="s">
        <v>6</v>
      </c>
      <c r="F902" s="11">
        <v>2917</v>
      </c>
      <c r="G902" s="11">
        <f>SUMIFS(Tabla13[VENTA ÚLT 12 MESES EN S/.],Tabla13[CATEGORÍA],Tabla13[[#This Row],[CATEGORÍA]])</f>
        <v>3278696</v>
      </c>
      <c r="H902" s="12">
        <f>IFERROR(Tabla13[[#This Row],[VENTA ÚLT 12 MESES EN S/.]]/Tabla13[[#This Row],[VENTA CAT ÚLT 12 MESES]],0)</f>
        <v>8.896829715228249E-4</v>
      </c>
      <c r="I902" s="12">
        <f>SUMIFS($H$10:H902,$D$10:D902,Tabla13[[#This Row],[CATEGORÍA]])</f>
        <v>0.99937048143530216</v>
      </c>
      <c r="J902" s="3" t="str">
        <f>IFERROR(VLOOKUP(Tabla13[[#This Row],[% ACUM]],$D$5:$E$7,2,1),"C")</f>
        <v>C</v>
      </c>
    </row>
    <row r="903" spans="2:10" x14ac:dyDescent="0.2">
      <c r="B903" s="2">
        <v>348842</v>
      </c>
      <c r="C903" s="2" t="s">
        <v>215</v>
      </c>
      <c r="D903" s="2" t="s">
        <v>10</v>
      </c>
      <c r="E903" s="3" t="s">
        <v>6</v>
      </c>
      <c r="F903" s="11">
        <v>2064</v>
      </c>
      <c r="G903" s="11">
        <f>SUMIFS(Tabla13[VENTA ÚLT 12 MESES EN S/.],Tabla13[CATEGORÍA],Tabla13[[#This Row],[CATEGORÍA]])</f>
        <v>3278696</v>
      </c>
      <c r="H903" s="12">
        <f>IFERROR(Tabla13[[#This Row],[VENTA ÚLT 12 MESES EN S/.]]/Tabla13[[#This Row],[VENTA CAT ÚLT 12 MESES]],0)</f>
        <v>6.2951856469767244E-4</v>
      </c>
      <c r="I903" s="12">
        <f>SUMIFS($H$10:H903,$D$10:D903,Tabla13[[#This Row],[CATEGORÍA]])</f>
        <v>0.99999999999999978</v>
      </c>
      <c r="J903" s="3" t="str">
        <f>IFERROR(VLOOKUP(Tabla13[[#This Row],[% ACUM]],$D$5:$E$7,2,1),"C")</f>
        <v>C</v>
      </c>
    </row>
    <row r="904" spans="2:10" x14ac:dyDescent="0.2">
      <c r="B904" s="2">
        <v>347923</v>
      </c>
      <c r="C904" s="2" t="s">
        <v>597</v>
      </c>
      <c r="D904" s="2" t="s">
        <v>25</v>
      </c>
      <c r="E904" s="3" t="s">
        <v>6</v>
      </c>
      <c r="F904" s="11">
        <v>85218</v>
      </c>
      <c r="G904" s="11">
        <f>SUMIFS(Tabla13[VENTA ÚLT 12 MESES EN S/.],Tabla13[CATEGORÍA],Tabla13[[#This Row],[CATEGORÍA]])</f>
        <v>2356064</v>
      </c>
      <c r="H904" s="12">
        <f>IFERROR(Tabla13[[#This Row],[VENTA ÚLT 12 MESES EN S/.]]/Tabla13[[#This Row],[VENTA CAT ÚLT 12 MESES]],0)</f>
        <v>3.616964564629823E-2</v>
      </c>
      <c r="I904" s="12">
        <f>SUMIFS($H$10:H904,$D$10:D904,Tabla13[[#This Row],[CATEGORÍA]])</f>
        <v>3.616964564629823E-2</v>
      </c>
      <c r="J904" s="3" t="str">
        <f>IFERROR(VLOOKUP(Tabla13[[#This Row],[% ACUM]],$D$5:$E$7,2,1),"C")</f>
        <v>A</v>
      </c>
    </row>
    <row r="905" spans="2:10" x14ac:dyDescent="0.2">
      <c r="B905" s="2">
        <v>362577</v>
      </c>
      <c r="C905" s="2" t="s">
        <v>776</v>
      </c>
      <c r="D905" s="2" t="s">
        <v>25</v>
      </c>
      <c r="E905" s="3" t="s">
        <v>6</v>
      </c>
      <c r="F905" s="11">
        <v>84563</v>
      </c>
      <c r="G905" s="11">
        <f>SUMIFS(Tabla13[VENTA ÚLT 12 MESES EN S/.],Tabla13[CATEGORÍA],Tabla13[[#This Row],[CATEGORÍA]])</f>
        <v>2356064</v>
      </c>
      <c r="H905" s="12">
        <f>IFERROR(Tabla13[[#This Row],[VENTA ÚLT 12 MESES EN S/.]]/Tabla13[[#This Row],[VENTA CAT ÚLT 12 MESES]],0)</f>
        <v>3.5891639615901777E-2</v>
      </c>
      <c r="I905" s="12">
        <f>SUMIFS($H$10:H905,$D$10:D905,Tabla13[[#This Row],[CATEGORÍA]])</f>
        <v>7.2061285262200014E-2</v>
      </c>
      <c r="J905" s="3" t="str">
        <f>IFERROR(VLOOKUP(Tabla13[[#This Row],[% ACUM]],$D$5:$E$7,2,1),"C")</f>
        <v>A</v>
      </c>
    </row>
    <row r="906" spans="2:10" x14ac:dyDescent="0.2">
      <c r="B906" s="2">
        <v>347899</v>
      </c>
      <c r="C906" s="2" t="s">
        <v>144</v>
      </c>
      <c r="D906" s="2" t="s">
        <v>25</v>
      </c>
      <c r="E906" s="3" t="s">
        <v>6</v>
      </c>
      <c r="F906" s="11">
        <v>84321</v>
      </c>
      <c r="G906" s="11">
        <f>SUMIFS(Tabla13[VENTA ÚLT 12 MESES EN S/.],Tabla13[CATEGORÍA],Tabla13[[#This Row],[CATEGORÍA]])</f>
        <v>2356064</v>
      </c>
      <c r="H906" s="12">
        <f>IFERROR(Tabla13[[#This Row],[VENTA ÚLT 12 MESES EN S/.]]/Tabla13[[#This Row],[VENTA CAT ÚLT 12 MESES]],0)</f>
        <v>3.5788925937495754E-2</v>
      </c>
      <c r="I906" s="12">
        <f>SUMIFS($H$10:H906,$D$10:D906,Tabla13[[#This Row],[CATEGORÍA]])</f>
        <v>0.10785021119969576</v>
      </c>
      <c r="J906" s="3" t="str">
        <f>IFERROR(VLOOKUP(Tabla13[[#This Row],[% ACUM]],$D$5:$E$7,2,1),"C")</f>
        <v>A</v>
      </c>
    </row>
    <row r="907" spans="2:10" x14ac:dyDescent="0.2">
      <c r="B907" s="2">
        <v>347920</v>
      </c>
      <c r="C907" s="2" t="s">
        <v>56</v>
      </c>
      <c r="D907" s="2" t="s">
        <v>25</v>
      </c>
      <c r="E907" s="3" t="s">
        <v>6</v>
      </c>
      <c r="F907" s="11">
        <v>83240</v>
      </c>
      <c r="G907" s="11">
        <f>SUMIFS(Tabla13[VENTA ÚLT 12 MESES EN S/.],Tabla13[CATEGORÍA],Tabla13[[#This Row],[CATEGORÍA]])</f>
        <v>2356064</v>
      </c>
      <c r="H907" s="12">
        <f>IFERROR(Tabla13[[#This Row],[VENTA ÚLT 12 MESES EN S/.]]/Tabla13[[#This Row],[VENTA CAT ÚLT 12 MESES]],0)</f>
        <v>3.5330109878169695E-2</v>
      </c>
      <c r="I907" s="12">
        <f>SUMIFS($H$10:H907,$D$10:D907,Tabla13[[#This Row],[CATEGORÍA]])</f>
        <v>0.14318032107786546</v>
      </c>
      <c r="J907" s="3" t="str">
        <f>IFERROR(VLOOKUP(Tabla13[[#This Row],[% ACUM]],$D$5:$E$7,2,1),"C")</f>
        <v>A</v>
      </c>
    </row>
    <row r="908" spans="2:10" x14ac:dyDescent="0.2">
      <c r="B908" s="2">
        <v>347943</v>
      </c>
      <c r="C908" s="2" t="s">
        <v>76</v>
      </c>
      <c r="D908" s="2" t="s">
        <v>25</v>
      </c>
      <c r="E908" s="3" t="s">
        <v>6</v>
      </c>
      <c r="F908" s="11">
        <v>80855</v>
      </c>
      <c r="G908" s="11">
        <f>SUMIFS(Tabla13[VENTA ÚLT 12 MESES EN S/.],Tabla13[CATEGORÍA],Tabla13[[#This Row],[CATEGORÍA]])</f>
        <v>2356064</v>
      </c>
      <c r="H908" s="12">
        <f>IFERROR(Tabla13[[#This Row],[VENTA ÚLT 12 MESES EN S/.]]/Tabla13[[#This Row],[VENTA CAT ÚLT 12 MESES]],0)</f>
        <v>3.4317828378176485E-2</v>
      </c>
      <c r="I908" s="12">
        <f>SUMIFS($H$10:H908,$D$10:D908,Tabla13[[#This Row],[CATEGORÍA]])</f>
        <v>0.17749814945604195</v>
      </c>
      <c r="J908" s="3" t="str">
        <f>IFERROR(VLOOKUP(Tabla13[[#This Row],[% ACUM]],$D$5:$E$7,2,1),"C")</f>
        <v>A</v>
      </c>
    </row>
    <row r="909" spans="2:10" x14ac:dyDescent="0.2">
      <c r="B909" s="2">
        <v>347908</v>
      </c>
      <c r="C909" s="2" t="s">
        <v>599</v>
      </c>
      <c r="D909" s="2" t="s">
        <v>25</v>
      </c>
      <c r="E909" s="3" t="s">
        <v>6</v>
      </c>
      <c r="F909" s="11">
        <v>79289</v>
      </c>
      <c r="G909" s="11">
        <f>SUMIFS(Tabla13[VENTA ÚLT 12 MESES EN S/.],Tabla13[CATEGORÍA],Tabla13[[#This Row],[CATEGORÍA]])</f>
        <v>2356064</v>
      </c>
      <c r="H909" s="12">
        <f>IFERROR(Tabla13[[#This Row],[VENTA ÚLT 12 MESES EN S/.]]/Tabla13[[#This Row],[VENTA CAT ÚLT 12 MESES]],0)</f>
        <v>3.3653160525350757E-2</v>
      </c>
      <c r="I909" s="12">
        <f>SUMIFS($H$10:H909,$D$10:D909,Tabla13[[#This Row],[CATEGORÍA]])</f>
        <v>0.2111513099813927</v>
      </c>
      <c r="J909" s="3" t="str">
        <f>IFERROR(VLOOKUP(Tabla13[[#This Row],[% ACUM]],$D$5:$E$7,2,1),"C")</f>
        <v>A</v>
      </c>
    </row>
    <row r="910" spans="2:10" x14ac:dyDescent="0.2">
      <c r="B910" s="2">
        <v>367665</v>
      </c>
      <c r="C910" s="2" t="s">
        <v>799</v>
      </c>
      <c r="D910" s="2" t="s">
        <v>25</v>
      </c>
      <c r="E910" s="3" t="s">
        <v>6</v>
      </c>
      <c r="F910" s="11">
        <v>77145</v>
      </c>
      <c r="G910" s="11">
        <f>SUMIFS(Tabla13[VENTA ÚLT 12 MESES EN S/.],Tabla13[CATEGORÍA],Tabla13[[#This Row],[CATEGORÍA]])</f>
        <v>2356064</v>
      </c>
      <c r="H910" s="12">
        <f>IFERROR(Tabla13[[#This Row],[VENTA ÚLT 12 MESES EN S/.]]/Tabla13[[#This Row],[VENTA CAT ÚLT 12 MESES]],0)</f>
        <v>3.2743168267075934E-2</v>
      </c>
      <c r="I910" s="12">
        <f>SUMIFS($H$10:H910,$D$10:D910,Tabla13[[#This Row],[CATEGORÍA]])</f>
        <v>0.24389447824846863</v>
      </c>
      <c r="J910" s="3" t="str">
        <f>IFERROR(VLOOKUP(Tabla13[[#This Row],[% ACUM]],$D$5:$E$7,2,1),"C")</f>
        <v>A</v>
      </c>
    </row>
    <row r="911" spans="2:10" x14ac:dyDescent="0.2">
      <c r="B911" s="2">
        <v>347945</v>
      </c>
      <c r="C911" s="2" t="s">
        <v>606</v>
      </c>
      <c r="D911" s="2" t="s">
        <v>25</v>
      </c>
      <c r="E911" s="3" t="s">
        <v>6</v>
      </c>
      <c r="F911" s="11">
        <v>76497</v>
      </c>
      <c r="G911" s="11">
        <f>SUMIFS(Tabla13[VENTA ÚLT 12 MESES EN S/.],Tabla13[CATEGORÍA],Tabla13[[#This Row],[CATEGORÍA]])</f>
        <v>2356064</v>
      </c>
      <c r="H911" s="12">
        <f>IFERROR(Tabla13[[#This Row],[VENTA ÚLT 12 MESES EN S/.]]/Tabla13[[#This Row],[VENTA CAT ÚLT 12 MESES]],0)</f>
        <v>3.2468133293492879E-2</v>
      </c>
      <c r="I911" s="12">
        <f>SUMIFS($H$10:H911,$D$10:D911,Tabla13[[#This Row],[CATEGORÍA]])</f>
        <v>0.27636261154196151</v>
      </c>
      <c r="J911" s="3" t="str">
        <f>IFERROR(VLOOKUP(Tabla13[[#This Row],[% ACUM]],$D$5:$E$7,2,1),"C")</f>
        <v>A</v>
      </c>
    </row>
    <row r="912" spans="2:10" x14ac:dyDescent="0.2">
      <c r="B912" s="2">
        <v>347897</v>
      </c>
      <c r="C912" s="2" t="s">
        <v>80</v>
      </c>
      <c r="D912" s="2" t="s">
        <v>25</v>
      </c>
      <c r="E912" s="3" t="s">
        <v>6</v>
      </c>
      <c r="F912" s="11">
        <v>76289</v>
      </c>
      <c r="G912" s="11">
        <f>SUMIFS(Tabla13[VENTA ÚLT 12 MESES EN S/.],Tabla13[CATEGORÍA],Tabla13[[#This Row],[CATEGORÍA]])</f>
        <v>2356064</v>
      </c>
      <c r="H912" s="12">
        <f>IFERROR(Tabla13[[#This Row],[VENTA ÚLT 12 MESES EN S/.]]/Tabla13[[#This Row],[VENTA CAT ÚLT 12 MESES]],0)</f>
        <v>3.2379850462466213E-2</v>
      </c>
      <c r="I912" s="12">
        <f>SUMIFS($H$10:H912,$D$10:D912,Tabla13[[#This Row],[CATEGORÍA]])</f>
        <v>0.30874246200442773</v>
      </c>
      <c r="J912" s="3" t="str">
        <f>IFERROR(VLOOKUP(Tabla13[[#This Row],[% ACUM]],$D$5:$E$7,2,1),"C")</f>
        <v>A</v>
      </c>
    </row>
    <row r="913" spans="2:10" x14ac:dyDescent="0.2">
      <c r="B913" s="2">
        <v>347910</v>
      </c>
      <c r="C913" s="2" t="s">
        <v>666</v>
      </c>
      <c r="D913" s="2" t="s">
        <v>25</v>
      </c>
      <c r="E913" s="3" t="s">
        <v>6</v>
      </c>
      <c r="F913" s="11">
        <v>76179</v>
      </c>
      <c r="G913" s="11">
        <f>SUMIFS(Tabla13[VENTA ÚLT 12 MESES EN S/.],Tabla13[CATEGORÍA],Tabla13[[#This Row],[CATEGORÍA]])</f>
        <v>2356064</v>
      </c>
      <c r="H913" s="12">
        <f>IFERROR(Tabla13[[#This Row],[VENTA ÚLT 12 MESES EN S/.]]/Tabla13[[#This Row],[VENTA CAT ÚLT 12 MESES]],0)</f>
        <v>3.2333162426827114E-2</v>
      </c>
      <c r="I913" s="12">
        <f>SUMIFS($H$10:H913,$D$10:D913,Tabla13[[#This Row],[CATEGORÍA]])</f>
        <v>0.34107562443125483</v>
      </c>
      <c r="J913" s="3" t="str">
        <f>IFERROR(VLOOKUP(Tabla13[[#This Row],[% ACUM]],$D$5:$E$7,2,1),"C")</f>
        <v>A</v>
      </c>
    </row>
    <row r="914" spans="2:10" x14ac:dyDescent="0.2">
      <c r="B914" s="2">
        <v>368070</v>
      </c>
      <c r="C914" s="2" t="s">
        <v>714</v>
      </c>
      <c r="D914" s="2" t="s">
        <v>25</v>
      </c>
      <c r="E914" s="3" t="s">
        <v>6</v>
      </c>
      <c r="F914" s="11">
        <v>76041</v>
      </c>
      <c r="G914" s="11">
        <f>SUMIFS(Tabla13[VENTA ÚLT 12 MESES EN S/.],Tabla13[CATEGORÍA],Tabla13[[#This Row],[CATEGORÍA]])</f>
        <v>2356064</v>
      </c>
      <c r="H914" s="12">
        <f>IFERROR(Tabla13[[#This Row],[VENTA ÚLT 12 MESES EN S/.]]/Tabla13[[#This Row],[VENTA CAT ÚLT 12 MESES]],0)</f>
        <v>3.2274590163934427E-2</v>
      </c>
      <c r="I914" s="12">
        <f>SUMIFS($H$10:H914,$D$10:D914,Tabla13[[#This Row],[CATEGORÍA]])</f>
        <v>0.37335021459518924</v>
      </c>
      <c r="J914" s="3" t="str">
        <f>IFERROR(VLOOKUP(Tabla13[[#This Row],[% ACUM]],$D$5:$E$7,2,1),"C")</f>
        <v>A</v>
      </c>
    </row>
    <row r="915" spans="2:10" x14ac:dyDescent="0.2">
      <c r="B915" s="2">
        <v>347936</v>
      </c>
      <c r="C915" s="2" t="s">
        <v>146</v>
      </c>
      <c r="D915" s="2" t="s">
        <v>25</v>
      </c>
      <c r="E915" s="3" t="s">
        <v>6</v>
      </c>
      <c r="F915" s="11">
        <v>71480</v>
      </c>
      <c r="G915" s="11">
        <f>SUMIFS(Tabla13[VENTA ÚLT 12 MESES EN S/.],Tabla13[CATEGORÍA],Tabla13[[#This Row],[CATEGORÍA]])</f>
        <v>2356064</v>
      </c>
      <c r="H915" s="12">
        <f>IFERROR(Tabla13[[#This Row],[VENTA ÚLT 12 MESES EN S/.]]/Tabla13[[#This Row],[VENTA CAT ÚLT 12 MESES]],0)</f>
        <v>3.0338734431662299E-2</v>
      </c>
      <c r="I915" s="12">
        <f>SUMIFS($H$10:H915,$D$10:D915,Tabla13[[#This Row],[CATEGORÍA]])</f>
        <v>0.40368894902685154</v>
      </c>
      <c r="J915" s="3" t="str">
        <f>IFERROR(VLOOKUP(Tabla13[[#This Row],[% ACUM]],$D$5:$E$7,2,1),"C")</f>
        <v>A</v>
      </c>
    </row>
    <row r="916" spans="2:10" x14ac:dyDescent="0.2">
      <c r="B916" s="2">
        <v>347930</v>
      </c>
      <c r="C916" s="2" t="s">
        <v>113</v>
      </c>
      <c r="D916" s="2" t="s">
        <v>25</v>
      </c>
      <c r="E916" s="3" t="s">
        <v>6</v>
      </c>
      <c r="F916" s="11">
        <v>69851</v>
      </c>
      <c r="G916" s="11">
        <f>SUMIFS(Tabla13[VENTA ÚLT 12 MESES EN S/.],Tabla13[CATEGORÍA],Tabla13[[#This Row],[CATEGORÍA]])</f>
        <v>2356064</v>
      </c>
      <c r="H916" s="12">
        <f>IFERROR(Tabla13[[#This Row],[VENTA ÚLT 12 MESES EN S/.]]/Tabla13[[#This Row],[VENTA CAT ÚLT 12 MESES]],0)</f>
        <v>2.9647327067515994E-2</v>
      </c>
      <c r="I916" s="12">
        <f>SUMIFS($H$10:H916,$D$10:D916,Tabla13[[#This Row],[CATEGORÍA]])</f>
        <v>0.43333627609436753</v>
      </c>
      <c r="J916" s="3" t="str">
        <f>IFERROR(VLOOKUP(Tabla13[[#This Row],[% ACUM]],$D$5:$E$7,2,1),"C")</f>
        <v>A</v>
      </c>
    </row>
    <row r="917" spans="2:10" x14ac:dyDescent="0.2">
      <c r="B917" s="2">
        <v>347909</v>
      </c>
      <c r="C917" s="2" t="s">
        <v>666</v>
      </c>
      <c r="D917" s="2" t="s">
        <v>25</v>
      </c>
      <c r="E917" s="3" t="s">
        <v>6</v>
      </c>
      <c r="F917" s="11">
        <v>62701</v>
      </c>
      <c r="G917" s="11">
        <f>SUMIFS(Tabla13[VENTA ÚLT 12 MESES EN S/.],Tabla13[CATEGORÍA],Tabla13[[#This Row],[CATEGORÍA]])</f>
        <v>2356064</v>
      </c>
      <c r="H917" s="12">
        <f>IFERROR(Tabla13[[#This Row],[VENTA ÚLT 12 MESES EN S/.]]/Tabla13[[#This Row],[VENTA CAT ÚLT 12 MESES]],0)</f>
        <v>2.6612604750974506E-2</v>
      </c>
      <c r="I917" s="12">
        <f>SUMIFS($H$10:H917,$D$10:D917,Tabla13[[#This Row],[CATEGORÍA]])</f>
        <v>0.45994888084534202</v>
      </c>
      <c r="J917" s="3" t="str">
        <f>IFERROR(VLOOKUP(Tabla13[[#This Row],[% ACUM]],$D$5:$E$7,2,1),"C")</f>
        <v>A</v>
      </c>
    </row>
    <row r="918" spans="2:10" x14ac:dyDescent="0.2">
      <c r="B918" s="2">
        <v>347896</v>
      </c>
      <c r="C918" s="2" t="s">
        <v>265</v>
      </c>
      <c r="D918" s="2" t="s">
        <v>25</v>
      </c>
      <c r="E918" s="3" t="s">
        <v>6</v>
      </c>
      <c r="F918" s="11">
        <v>62347</v>
      </c>
      <c r="G918" s="11">
        <f>SUMIFS(Tabla13[VENTA ÚLT 12 MESES EN S/.],Tabla13[CATEGORÍA],Tabla13[[#This Row],[CATEGORÍA]])</f>
        <v>2356064</v>
      </c>
      <c r="H918" s="12">
        <f>IFERROR(Tabla13[[#This Row],[VENTA ÚLT 12 MESES EN S/.]]/Tabla13[[#This Row],[VENTA CAT ÚLT 12 MESES]],0)</f>
        <v>2.6462354163554132E-2</v>
      </c>
      <c r="I918" s="12">
        <f>SUMIFS($H$10:H918,$D$10:D918,Tabla13[[#This Row],[CATEGORÍA]])</f>
        <v>0.48641123500889616</v>
      </c>
      <c r="J918" s="3" t="str">
        <f>IFERROR(VLOOKUP(Tabla13[[#This Row],[% ACUM]],$D$5:$E$7,2,1),"C")</f>
        <v>A</v>
      </c>
    </row>
    <row r="919" spans="2:10" x14ac:dyDescent="0.2">
      <c r="B919" s="2">
        <v>347901</v>
      </c>
      <c r="C919" s="2" t="s">
        <v>546</v>
      </c>
      <c r="D919" s="2" t="s">
        <v>25</v>
      </c>
      <c r="E919" s="3" t="s">
        <v>6</v>
      </c>
      <c r="F919" s="11">
        <v>61111</v>
      </c>
      <c r="G919" s="11">
        <f>SUMIFS(Tabla13[VENTA ÚLT 12 MESES EN S/.],Tabla13[CATEGORÍA],Tabla13[[#This Row],[CATEGORÍA]])</f>
        <v>2356064</v>
      </c>
      <c r="H919" s="12">
        <f>IFERROR(Tabla13[[#This Row],[VENTA ÚLT 12 MESES EN S/.]]/Tabla13[[#This Row],[VENTA CAT ÚLT 12 MESES]],0)</f>
        <v>2.5937750417645702E-2</v>
      </c>
      <c r="I919" s="12">
        <f>SUMIFS($H$10:H919,$D$10:D919,Tabla13[[#This Row],[CATEGORÍA]])</f>
        <v>0.51234898542654184</v>
      </c>
      <c r="J919" s="3" t="str">
        <f>IFERROR(VLOOKUP(Tabla13[[#This Row],[% ACUM]],$D$5:$E$7,2,1),"C")</f>
        <v>B</v>
      </c>
    </row>
    <row r="920" spans="2:10" x14ac:dyDescent="0.2">
      <c r="B920" s="2">
        <v>348389</v>
      </c>
      <c r="C920" s="2" t="s">
        <v>293</v>
      </c>
      <c r="D920" s="2" t="s">
        <v>25</v>
      </c>
      <c r="E920" s="3" t="s">
        <v>6</v>
      </c>
      <c r="F920" s="11">
        <v>58929</v>
      </c>
      <c r="G920" s="11">
        <f>SUMIFS(Tabla13[VENTA ÚLT 12 MESES EN S/.],Tabla13[CATEGORÍA],Tabla13[[#This Row],[CATEGORÍA]])</f>
        <v>2356064</v>
      </c>
      <c r="H920" s="12">
        <f>IFERROR(Tabla13[[#This Row],[VENTA ÚLT 12 MESES EN S/.]]/Tabla13[[#This Row],[VENTA CAT ÚLT 12 MESES]],0)</f>
        <v>2.5011629565241011E-2</v>
      </c>
      <c r="I920" s="12">
        <f>SUMIFS($H$10:H920,$D$10:D920,Tabla13[[#This Row],[CATEGORÍA]])</f>
        <v>0.53736061499178289</v>
      </c>
      <c r="J920" s="3" t="str">
        <f>IFERROR(VLOOKUP(Tabla13[[#This Row],[% ACUM]],$D$5:$E$7,2,1),"C")</f>
        <v>B</v>
      </c>
    </row>
    <row r="921" spans="2:10" x14ac:dyDescent="0.2">
      <c r="B921" s="2">
        <v>347900</v>
      </c>
      <c r="C921" s="2" t="s">
        <v>24</v>
      </c>
      <c r="D921" s="2" t="s">
        <v>25</v>
      </c>
      <c r="E921" s="3" t="s">
        <v>6</v>
      </c>
      <c r="F921" s="11">
        <v>57612</v>
      </c>
      <c r="G921" s="11">
        <f>SUMIFS(Tabla13[VENTA ÚLT 12 MESES EN S/.],Tabla13[CATEGORÍA],Tabla13[[#This Row],[CATEGORÍA]])</f>
        <v>2356064</v>
      </c>
      <c r="H921" s="12">
        <f>IFERROR(Tabla13[[#This Row],[VENTA ÚLT 12 MESES EN S/.]]/Tabla13[[#This Row],[VENTA CAT ÚLT 12 MESES]],0)</f>
        <v>2.4452646447634698E-2</v>
      </c>
      <c r="I921" s="12">
        <f>SUMIFS($H$10:H921,$D$10:D921,Tabla13[[#This Row],[CATEGORÍA]])</f>
        <v>0.56181326143941757</v>
      </c>
      <c r="J921" s="3" t="str">
        <f>IFERROR(VLOOKUP(Tabla13[[#This Row],[% ACUM]],$D$5:$E$7,2,1),"C")</f>
        <v>B</v>
      </c>
    </row>
    <row r="922" spans="2:10" x14ac:dyDescent="0.2">
      <c r="B922" s="2">
        <v>347921</v>
      </c>
      <c r="C922" s="2" t="s">
        <v>56</v>
      </c>
      <c r="D922" s="2" t="s">
        <v>25</v>
      </c>
      <c r="E922" s="3" t="s">
        <v>6</v>
      </c>
      <c r="F922" s="11">
        <v>55763</v>
      </c>
      <c r="G922" s="11">
        <f>SUMIFS(Tabla13[VENTA ÚLT 12 MESES EN S/.],Tabla13[CATEGORÍA],Tabla13[[#This Row],[CATEGORÍA]])</f>
        <v>2356064</v>
      </c>
      <c r="H922" s="12">
        <f>IFERROR(Tabla13[[#This Row],[VENTA ÚLT 12 MESES EN S/.]]/Tabla13[[#This Row],[VENTA CAT ÚLT 12 MESES]],0)</f>
        <v>2.3667863012210195E-2</v>
      </c>
      <c r="I922" s="12">
        <f>SUMIFS($H$10:H922,$D$10:D922,Tabla13[[#This Row],[CATEGORÍA]])</f>
        <v>0.58548112445162781</v>
      </c>
      <c r="J922" s="3" t="str">
        <f>IFERROR(VLOOKUP(Tabla13[[#This Row],[% ACUM]],$D$5:$E$7,2,1),"C")</f>
        <v>B</v>
      </c>
    </row>
    <row r="923" spans="2:10" x14ac:dyDescent="0.2">
      <c r="B923" s="2">
        <v>369628</v>
      </c>
      <c r="C923" s="2" t="s">
        <v>655</v>
      </c>
      <c r="D923" s="2" t="s">
        <v>25</v>
      </c>
      <c r="E923" s="3" t="s">
        <v>6</v>
      </c>
      <c r="F923" s="11">
        <v>53898</v>
      </c>
      <c r="G923" s="11">
        <f>SUMIFS(Tabla13[VENTA ÚLT 12 MESES EN S/.],Tabla13[CATEGORÍA],Tabla13[[#This Row],[CATEGORÍA]])</f>
        <v>2356064</v>
      </c>
      <c r="H923" s="12">
        <f>IFERROR(Tabla13[[#This Row],[VENTA ÚLT 12 MESES EN S/.]]/Tabla13[[#This Row],[VENTA CAT ÚLT 12 MESES]],0)</f>
        <v>2.287628858978364E-2</v>
      </c>
      <c r="I923" s="12">
        <f>SUMIFS($H$10:H923,$D$10:D923,Tabla13[[#This Row],[CATEGORÍA]])</f>
        <v>0.60835741304141144</v>
      </c>
      <c r="J923" s="3" t="str">
        <f>IFERROR(VLOOKUP(Tabla13[[#This Row],[% ACUM]],$D$5:$E$7,2,1),"C")</f>
        <v>B</v>
      </c>
    </row>
    <row r="924" spans="2:10" x14ac:dyDescent="0.2">
      <c r="B924" s="2">
        <v>347940</v>
      </c>
      <c r="C924" s="2" t="s">
        <v>279</v>
      </c>
      <c r="D924" s="2" t="s">
        <v>25</v>
      </c>
      <c r="E924" s="3" t="s">
        <v>6</v>
      </c>
      <c r="F924" s="11">
        <v>51739</v>
      </c>
      <c r="G924" s="11">
        <f>SUMIFS(Tabla13[VENTA ÚLT 12 MESES EN S/.],Tabla13[CATEGORÍA],Tabla13[[#This Row],[CATEGORÍA]])</f>
        <v>2356064</v>
      </c>
      <c r="H924" s="12">
        <f>IFERROR(Tabla13[[#This Row],[VENTA ÚLT 12 MESES EN S/.]]/Tabla13[[#This Row],[VENTA CAT ÚLT 12 MESES]],0)</f>
        <v>2.19599297811944E-2</v>
      </c>
      <c r="I924" s="12">
        <f>SUMIFS($H$10:H924,$D$10:D924,Tabla13[[#This Row],[CATEGORÍA]])</f>
        <v>0.63031734282260587</v>
      </c>
      <c r="J924" s="3" t="str">
        <f>IFERROR(VLOOKUP(Tabla13[[#This Row],[% ACUM]],$D$5:$E$7,2,1),"C")</f>
        <v>B</v>
      </c>
    </row>
    <row r="925" spans="2:10" x14ac:dyDescent="0.2">
      <c r="B925" s="2">
        <v>347928</v>
      </c>
      <c r="C925" s="2" t="s">
        <v>111</v>
      </c>
      <c r="D925" s="2" t="s">
        <v>25</v>
      </c>
      <c r="E925" s="3" t="s">
        <v>6</v>
      </c>
      <c r="F925" s="11">
        <v>48354</v>
      </c>
      <c r="G925" s="11">
        <f>SUMIFS(Tabla13[VENTA ÚLT 12 MESES EN S/.],Tabla13[CATEGORÍA],Tabla13[[#This Row],[CATEGORÍA]])</f>
        <v>2356064</v>
      </c>
      <c r="H925" s="12">
        <f>IFERROR(Tabla13[[#This Row],[VENTA ÚLT 12 MESES EN S/.]]/Tabla13[[#This Row],[VENTA CAT ÚLT 12 MESES]],0)</f>
        <v>2.052321159357301E-2</v>
      </c>
      <c r="I925" s="12">
        <f>SUMIFS($H$10:H925,$D$10:D925,Tabla13[[#This Row],[CATEGORÍA]])</f>
        <v>0.65084055441617883</v>
      </c>
      <c r="J925" s="3" t="str">
        <f>IFERROR(VLOOKUP(Tabla13[[#This Row],[% ACUM]],$D$5:$E$7,2,1),"C")</f>
        <v>B</v>
      </c>
    </row>
    <row r="926" spans="2:10" x14ac:dyDescent="0.2">
      <c r="B926" s="2">
        <v>347941</v>
      </c>
      <c r="C926" s="2" t="s">
        <v>59</v>
      </c>
      <c r="D926" s="2" t="s">
        <v>25</v>
      </c>
      <c r="E926" s="3" t="s">
        <v>6</v>
      </c>
      <c r="F926" s="11">
        <v>47206</v>
      </c>
      <c r="G926" s="11">
        <f>SUMIFS(Tabla13[VENTA ÚLT 12 MESES EN S/.],Tabla13[CATEGORÍA],Tabla13[[#This Row],[CATEGORÍA]])</f>
        <v>2356064</v>
      </c>
      <c r="H926" s="12">
        <f>IFERROR(Tabla13[[#This Row],[VENTA ÚLT 12 MESES EN S/.]]/Tabla13[[#This Row],[VENTA CAT ÚLT 12 MESES]],0)</f>
        <v>2.003595827617586E-2</v>
      </c>
      <c r="I926" s="12">
        <f>SUMIFS($H$10:H926,$D$10:D926,Tabla13[[#This Row],[CATEGORÍA]])</f>
        <v>0.67087651269235471</v>
      </c>
      <c r="J926" s="3" t="str">
        <f>IFERROR(VLOOKUP(Tabla13[[#This Row],[% ACUM]],$D$5:$E$7,2,1),"C")</f>
        <v>B</v>
      </c>
    </row>
    <row r="927" spans="2:10" x14ac:dyDescent="0.2">
      <c r="B927" s="2">
        <v>368073</v>
      </c>
      <c r="C927" s="2" t="s">
        <v>610</v>
      </c>
      <c r="D927" s="2" t="s">
        <v>25</v>
      </c>
      <c r="E927" s="3" t="s">
        <v>6</v>
      </c>
      <c r="F927" s="11">
        <v>47184</v>
      </c>
      <c r="G927" s="11">
        <f>SUMIFS(Tabla13[VENTA ÚLT 12 MESES EN S/.],Tabla13[CATEGORÍA],Tabla13[[#This Row],[CATEGORÍA]])</f>
        <v>2356064</v>
      </c>
      <c r="H927" s="12">
        <f>IFERROR(Tabla13[[#This Row],[VENTA ÚLT 12 MESES EN S/.]]/Tabla13[[#This Row],[VENTA CAT ÚLT 12 MESES]],0)</f>
        <v>2.0026620669048041E-2</v>
      </c>
      <c r="I927" s="12">
        <f>SUMIFS($H$10:H927,$D$10:D927,Tabla13[[#This Row],[CATEGORÍA]])</f>
        <v>0.69090313336140274</v>
      </c>
      <c r="J927" s="3" t="str">
        <f>IFERROR(VLOOKUP(Tabla13[[#This Row],[% ACUM]],$D$5:$E$7,2,1),"C")</f>
        <v>B</v>
      </c>
    </row>
    <row r="928" spans="2:10" x14ac:dyDescent="0.2">
      <c r="B928" s="2">
        <v>368060</v>
      </c>
      <c r="C928" s="2" t="s">
        <v>80</v>
      </c>
      <c r="D928" s="2" t="s">
        <v>25</v>
      </c>
      <c r="E928" s="3" t="s">
        <v>6</v>
      </c>
      <c r="F928" s="11">
        <v>47149</v>
      </c>
      <c r="G928" s="11">
        <f>SUMIFS(Tabla13[VENTA ÚLT 12 MESES EN S/.],Tabla13[CATEGORÍA],Tabla13[[#This Row],[CATEGORÍA]])</f>
        <v>2356064</v>
      </c>
      <c r="H928" s="12">
        <f>IFERROR(Tabla13[[#This Row],[VENTA ÚLT 12 MESES EN S/.]]/Tabla13[[#This Row],[VENTA CAT ÚLT 12 MESES]],0)</f>
        <v>2.0011765384981055E-2</v>
      </c>
      <c r="I928" s="12">
        <f>SUMIFS($H$10:H928,$D$10:D928,Tabla13[[#This Row],[CATEGORÍA]])</f>
        <v>0.71091489874638381</v>
      </c>
      <c r="J928" s="3" t="str">
        <f>IFERROR(VLOOKUP(Tabla13[[#This Row],[% ACUM]],$D$5:$E$7,2,1),"C")</f>
        <v>B</v>
      </c>
    </row>
    <row r="929" spans="2:10" x14ac:dyDescent="0.2">
      <c r="B929" s="2">
        <v>353561</v>
      </c>
      <c r="C929" s="2" t="s">
        <v>736</v>
      </c>
      <c r="D929" s="2" t="s">
        <v>25</v>
      </c>
      <c r="E929" s="3" t="s">
        <v>6</v>
      </c>
      <c r="F929" s="11">
        <v>41170</v>
      </c>
      <c r="G929" s="11">
        <f>SUMIFS(Tabla13[VENTA ÚLT 12 MESES EN S/.],Tabla13[CATEGORÍA],Tabla13[[#This Row],[CATEGORÍA]])</f>
        <v>2356064</v>
      </c>
      <c r="H929" s="12">
        <f>IFERROR(Tabla13[[#This Row],[VENTA ÚLT 12 MESES EN S/.]]/Tabla13[[#This Row],[VENTA CAT ÚLT 12 MESES]],0)</f>
        <v>1.7474058429652165E-2</v>
      </c>
      <c r="I929" s="12">
        <f>SUMIFS($H$10:H929,$D$10:D929,Tabla13[[#This Row],[CATEGORÍA]])</f>
        <v>0.72838895717603602</v>
      </c>
      <c r="J929" s="3" t="str">
        <f>IFERROR(VLOOKUP(Tabla13[[#This Row],[% ACUM]],$D$5:$E$7,2,1),"C")</f>
        <v>B</v>
      </c>
    </row>
    <row r="930" spans="2:10" x14ac:dyDescent="0.2">
      <c r="B930" s="2">
        <v>347963</v>
      </c>
      <c r="C930" s="2" t="s">
        <v>550</v>
      </c>
      <c r="D930" s="2" t="s">
        <v>25</v>
      </c>
      <c r="E930" s="3" t="s">
        <v>6</v>
      </c>
      <c r="F930" s="11">
        <v>38803</v>
      </c>
      <c r="G930" s="11">
        <f>SUMIFS(Tabla13[VENTA ÚLT 12 MESES EN S/.],Tabla13[CATEGORÍA],Tabla13[[#This Row],[CATEGORÍA]])</f>
        <v>2356064</v>
      </c>
      <c r="H930" s="12">
        <f>IFERROR(Tabla13[[#This Row],[VENTA ÚLT 12 MESES EN S/.]]/Tabla13[[#This Row],[VENTA CAT ÚLT 12 MESES]],0)</f>
        <v>1.6469416790036263E-2</v>
      </c>
      <c r="I930" s="12">
        <f>SUMIFS($H$10:H930,$D$10:D930,Tabla13[[#This Row],[CATEGORÍA]])</f>
        <v>0.74485837396607224</v>
      </c>
      <c r="J930" s="3" t="str">
        <f>IFERROR(VLOOKUP(Tabla13[[#This Row],[% ACUM]],$D$5:$E$7,2,1),"C")</f>
        <v>B</v>
      </c>
    </row>
    <row r="931" spans="2:10" x14ac:dyDescent="0.2">
      <c r="B931" s="2">
        <v>347948</v>
      </c>
      <c r="C931" s="2" t="s">
        <v>605</v>
      </c>
      <c r="D931" s="2" t="s">
        <v>25</v>
      </c>
      <c r="E931" s="3" t="s">
        <v>6</v>
      </c>
      <c r="F931" s="11">
        <v>37980</v>
      </c>
      <c r="G931" s="11">
        <f>SUMIFS(Tabla13[VENTA ÚLT 12 MESES EN S/.],Tabla13[CATEGORÍA],Tabla13[[#This Row],[CATEGORÍA]])</f>
        <v>2356064</v>
      </c>
      <c r="H931" s="12">
        <f>IFERROR(Tabla13[[#This Row],[VENTA ÚLT 12 MESES EN S/.]]/Tabla13[[#This Row],[VENTA CAT ÚLT 12 MESES]],0)</f>
        <v>1.6120105396118273E-2</v>
      </c>
      <c r="I931" s="12">
        <f>SUMIFS($H$10:H931,$D$10:D931,Tabla13[[#This Row],[CATEGORÍA]])</f>
        <v>0.76097847936219054</v>
      </c>
      <c r="J931" s="3" t="str">
        <f>IFERROR(VLOOKUP(Tabla13[[#This Row],[% ACUM]],$D$5:$E$7,2,1),"C")</f>
        <v>B</v>
      </c>
    </row>
    <row r="932" spans="2:10" x14ac:dyDescent="0.2">
      <c r="B932" s="2">
        <v>347937</v>
      </c>
      <c r="C932" s="2" t="s">
        <v>146</v>
      </c>
      <c r="D932" s="2" t="s">
        <v>25</v>
      </c>
      <c r="E932" s="3" t="s">
        <v>6</v>
      </c>
      <c r="F932" s="11">
        <v>36341</v>
      </c>
      <c r="G932" s="11">
        <f>SUMIFS(Tabla13[VENTA ÚLT 12 MESES EN S/.],Tabla13[CATEGORÍA],Tabla13[[#This Row],[CATEGORÍA]])</f>
        <v>2356064</v>
      </c>
      <c r="H932" s="12">
        <f>IFERROR(Tabla13[[#This Row],[VENTA ÚLT 12 MESES EN S/.]]/Tabla13[[#This Row],[VENTA CAT ÚLT 12 MESES]],0)</f>
        <v>1.5424453665095685E-2</v>
      </c>
      <c r="I932" s="12">
        <f>SUMIFS($H$10:H932,$D$10:D932,Tabla13[[#This Row],[CATEGORÍA]])</f>
        <v>0.77640293302728625</v>
      </c>
      <c r="J932" s="3" t="str">
        <f>IFERROR(VLOOKUP(Tabla13[[#This Row],[% ACUM]],$D$5:$E$7,2,1),"C")</f>
        <v>B</v>
      </c>
    </row>
    <row r="933" spans="2:10" x14ac:dyDescent="0.2">
      <c r="B933" s="2">
        <v>347931</v>
      </c>
      <c r="C933" s="2" t="s">
        <v>60</v>
      </c>
      <c r="D933" s="2" t="s">
        <v>25</v>
      </c>
      <c r="E933" s="3" t="s">
        <v>6</v>
      </c>
      <c r="F933" s="11">
        <v>35488</v>
      </c>
      <c r="G933" s="11">
        <f>SUMIFS(Tabla13[VENTA ÚLT 12 MESES EN S/.],Tabla13[CATEGORÍA],Tabla13[[#This Row],[CATEGORÍA]])</f>
        <v>2356064</v>
      </c>
      <c r="H933" s="12">
        <f>IFERROR(Tabla13[[#This Row],[VENTA ÚLT 12 MESES EN S/.]]/Tabla13[[#This Row],[VENTA CAT ÚLT 12 MESES]],0)</f>
        <v>1.5062409170548848E-2</v>
      </c>
      <c r="I933" s="12">
        <f>SUMIFS($H$10:H933,$D$10:D933,Tabla13[[#This Row],[CATEGORÍA]])</f>
        <v>0.79146534219783504</v>
      </c>
      <c r="J933" s="3" t="str">
        <f>IFERROR(VLOOKUP(Tabla13[[#This Row],[% ACUM]],$D$5:$E$7,2,1),"C")</f>
        <v>B</v>
      </c>
    </row>
    <row r="934" spans="2:10" x14ac:dyDescent="0.2">
      <c r="B934" s="2">
        <v>347929</v>
      </c>
      <c r="C934" s="2" t="s">
        <v>146</v>
      </c>
      <c r="D934" s="2" t="s">
        <v>25</v>
      </c>
      <c r="E934" s="3" t="s">
        <v>6</v>
      </c>
      <c r="F934" s="11">
        <v>34669</v>
      </c>
      <c r="G934" s="11">
        <f>SUMIFS(Tabla13[VENTA ÚLT 12 MESES EN S/.],Tabla13[CATEGORÍA],Tabla13[[#This Row],[CATEGORÍA]])</f>
        <v>2356064</v>
      </c>
      <c r="H934" s="12">
        <f>IFERROR(Tabla13[[#This Row],[VENTA ÚLT 12 MESES EN S/.]]/Tabla13[[#This Row],[VENTA CAT ÚLT 12 MESES]],0)</f>
        <v>1.4714795523381369E-2</v>
      </c>
      <c r="I934" s="12">
        <f>SUMIFS($H$10:H934,$D$10:D934,Tabla13[[#This Row],[CATEGORÍA]])</f>
        <v>0.80618013772121644</v>
      </c>
      <c r="J934" s="3" t="str">
        <f>IFERROR(VLOOKUP(Tabla13[[#This Row],[% ACUM]],$D$5:$E$7,2,1),"C")</f>
        <v>C</v>
      </c>
    </row>
    <row r="935" spans="2:10" x14ac:dyDescent="0.2">
      <c r="B935" s="2">
        <v>368061</v>
      </c>
      <c r="C935" s="2" t="s">
        <v>80</v>
      </c>
      <c r="D935" s="2" t="s">
        <v>25</v>
      </c>
      <c r="E935" s="3" t="s">
        <v>6</v>
      </c>
      <c r="F935" s="11">
        <v>33901</v>
      </c>
      <c r="G935" s="11">
        <f>SUMIFS(Tabla13[VENTA ÚLT 12 MESES EN S/.],Tabla13[CATEGORÍA],Tabla13[[#This Row],[CATEGORÍA]])</f>
        <v>2356064</v>
      </c>
      <c r="H935" s="12">
        <f>IFERROR(Tabla13[[#This Row],[VENTA ÚLT 12 MESES EN S/.]]/Tabla13[[#This Row],[VENTA CAT ÚLT 12 MESES]],0)</f>
        <v>1.4388828147282927E-2</v>
      </c>
      <c r="I935" s="12">
        <f>SUMIFS($H$10:H935,$D$10:D935,Tabla13[[#This Row],[CATEGORÍA]])</f>
        <v>0.82056896586849937</v>
      </c>
      <c r="J935" s="3" t="str">
        <f>IFERROR(VLOOKUP(Tabla13[[#This Row],[% ACUM]],$D$5:$E$7,2,1),"C")</f>
        <v>C</v>
      </c>
    </row>
    <row r="936" spans="2:10" x14ac:dyDescent="0.2">
      <c r="B936" s="2">
        <v>347916</v>
      </c>
      <c r="C936" s="2" t="s">
        <v>340</v>
      </c>
      <c r="D936" s="2" t="s">
        <v>25</v>
      </c>
      <c r="E936" s="3" t="s">
        <v>6</v>
      </c>
      <c r="F936" s="11">
        <v>33802</v>
      </c>
      <c r="G936" s="11">
        <f>SUMIFS(Tabla13[VENTA ÚLT 12 MESES EN S/.],Tabla13[CATEGORÍA],Tabla13[[#This Row],[CATEGORÍA]])</f>
        <v>2356064</v>
      </c>
      <c r="H936" s="12">
        <f>IFERROR(Tabla13[[#This Row],[VENTA ÚLT 12 MESES EN S/.]]/Tabla13[[#This Row],[VENTA CAT ÚLT 12 MESES]],0)</f>
        <v>1.4346808915207737E-2</v>
      </c>
      <c r="I936" s="12">
        <f>SUMIFS($H$10:H936,$D$10:D936,Tabla13[[#This Row],[CATEGORÍA]])</f>
        <v>0.83491577478370715</v>
      </c>
      <c r="J936" s="3" t="str">
        <f>IFERROR(VLOOKUP(Tabla13[[#This Row],[% ACUM]],$D$5:$E$7,2,1),"C")</f>
        <v>C</v>
      </c>
    </row>
    <row r="937" spans="2:10" x14ac:dyDescent="0.2">
      <c r="B937" s="2">
        <v>369631</v>
      </c>
      <c r="C937" s="2" t="s">
        <v>645</v>
      </c>
      <c r="D937" s="2" t="s">
        <v>25</v>
      </c>
      <c r="E937" s="3" t="s">
        <v>6</v>
      </c>
      <c r="F937" s="11">
        <v>32393</v>
      </c>
      <c r="G937" s="11">
        <f>SUMIFS(Tabla13[VENTA ÚLT 12 MESES EN S/.],Tabla13[CATEGORÍA],Tabla13[[#This Row],[CATEGORÍA]])</f>
        <v>2356064</v>
      </c>
      <c r="H937" s="12">
        <f>IFERROR(Tabla13[[#This Row],[VENTA ÚLT 12 MESES EN S/.]]/Tabla13[[#This Row],[VENTA CAT ÚLT 12 MESES]],0)</f>
        <v>1.3748777622339631E-2</v>
      </c>
      <c r="I937" s="12">
        <f>SUMIFS($H$10:H937,$D$10:D937,Tabla13[[#This Row],[CATEGORÍA]])</f>
        <v>0.84866455240604677</v>
      </c>
      <c r="J937" s="3" t="str">
        <f>IFERROR(VLOOKUP(Tabla13[[#This Row],[% ACUM]],$D$5:$E$7,2,1),"C")</f>
        <v>C</v>
      </c>
    </row>
    <row r="938" spans="2:10" x14ac:dyDescent="0.2">
      <c r="B938" s="2">
        <v>347917</v>
      </c>
      <c r="C938" s="2" t="s">
        <v>185</v>
      </c>
      <c r="D938" s="2" t="s">
        <v>25</v>
      </c>
      <c r="E938" s="3" t="s">
        <v>6</v>
      </c>
      <c r="F938" s="11">
        <v>32286</v>
      </c>
      <c r="G938" s="11">
        <f>SUMIFS(Tabla13[VENTA ÚLT 12 MESES EN S/.],Tabla13[CATEGORÍA],Tabla13[[#This Row],[CATEGORÍA]])</f>
        <v>2356064</v>
      </c>
      <c r="H938" s="12">
        <f>IFERROR(Tabla13[[#This Row],[VENTA ÚLT 12 MESES EN S/.]]/Tabla13[[#This Row],[VENTA CAT ÚLT 12 MESES]],0)</f>
        <v>1.3703362896763415E-2</v>
      </c>
      <c r="I938" s="12">
        <f>SUMIFS($H$10:H938,$D$10:D938,Tabla13[[#This Row],[CATEGORÍA]])</f>
        <v>0.86236791530281021</v>
      </c>
      <c r="J938" s="3" t="str">
        <f>IFERROR(VLOOKUP(Tabla13[[#This Row],[% ACUM]],$D$5:$E$7,2,1),"C")</f>
        <v>C</v>
      </c>
    </row>
    <row r="939" spans="2:10" x14ac:dyDescent="0.2">
      <c r="B939" s="2">
        <v>347914</v>
      </c>
      <c r="C939" s="2" t="s">
        <v>737</v>
      </c>
      <c r="D939" s="2" t="s">
        <v>25</v>
      </c>
      <c r="E939" s="3" t="s">
        <v>6</v>
      </c>
      <c r="F939" s="11">
        <v>31785</v>
      </c>
      <c r="G939" s="11">
        <f>SUMIFS(Tabla13[VENTA ÚLT 12 MESES EN S/.],Tabla13[CATEGORÍA],Tabla13[[#This Row],[CATEGORÍA]])</f>
        <v>2356064</v>
      </c>
      <c r="H939" s="12">
        <f>IFERROR(Tabla13[[#This Row],[VENTA ÚLT 12 MESES EN S/.]]/Tabla13[[#This Row],[VENTA CAT ÚLT 12 MESES]],0)</f>
        <v>1.3490720116261698E-2</v>
      </c>
      <c r="I939" s="12">
        <f>SUMIFS($H$10:H939,$D$10:D939,Tabla13[[#This Row],[CATEGORÍA]])</f>
        <v>0.87585863541907194</v>
      </c>
      <c r="J939" s="3" t="str">
        <f>IFERROR(VLOOKUP(Tabla13[[#This Row],[% ACUM]],$D$5:$E$7,2,1),"C")</f>
        <v>C</v>
      </c>
    </row>
    <row r="940" spans="2:10" x14ac:dyDescent="0.2">
      <c r="B940" s="2">
        <v>347895</v>
      </c>
      <c r="C940" s="2" t="s">
        <v>80</v>
      </c>
      <c r="D940" s="2" t="s">
        <v>25</v>
      </c>
      <c r="E940" s="3" t="s">
        <v>6</v>
      </c>
      <c r="F940" s="11">
        <v>29474</v>
      </c>
      <c r="G940" s="11">
        <f>SUMIFS(Tabla13[VENTA ÚLT 12 MESES EN S/.],Tabla13[CATEGORÍA],Tabla13[[#This Row],[CATEGORÍA]])</f>
        <v>2356064</v>
      </c>
      <c r="H940" s="12">
        <f>IFERROR(Tabla13[[#This Row],[VENTA ÚLT 12 MESES EN S/.]]/Tabla13[[#This Row],[VENTA CAT ÚLT 12 MESES]],0)</f>
        <v>1.2509846931152974E-2</v>
      </c>
      <c r="I940" s="12">
        <f>SUMIFS($H$10:H940,$D$10:D940,Tabla13[[#This Row],[CATEGORÍA]])</f>
        <v>0.88836848235022492</v>
      </c>
      <c r="J940" s="3" t="str">
        <f>IFERROR(VLOOKUP(Tabla13[[#This Row],[% ACUM]],$D$5:$E$7,2,1),"C")</f>
        <v>C</v>
      </c>
    </row>
    <row r="941" spans="2:10" x14ac:dyDescent="0.2">
      <c r="B941" s="2">
        <v>347905</v>
      </c>
      <c r="C941" s="2" t="s">
        <v>278</v>
      </c>
      <c r="D941" s="2" t="s">
        <v>25</v>
      </c>
      <c r="E941" s="3" t="s">
        <v>6</v>
      </c>
      <c r="F941" s="11">
        <v>21978</v>
      </c>
      <c r="G941" s="11">
        <f>SUMIFS(Tabla13[VENTA ÚLT 12 MESES EN S/.],Tabla13[CATEGORÍA],Tabla13[[#This Row],[CATEGORÍA]])</f>
        <v>2356064</v>
      </c>
      <c r="H941" s="12">
        <f>IFERROR(Tabla13[[#This Row],[VENTA ÚLT 12 MESES EN S/.]]/Tabla13[[#This Row],[VENTA CAT ÚLT 12 MESES]],0)</f>
        <v>9.3282695206921371E-3</v>
      </c>
      <c r="I941" s="12">
        <f>SUMIFS($H$10:H941,$D$10:D941,Tabla13[[#This Row],[CATEGORÍA]])</f>
        <v>0.89769675187091702</v>
      </c>
      <c r="J941" s="3" t="str">
        <f>IFERROR(VLOOKUP(Tabla13[[#This Row],[% ACUM]],$D$5:$E$7,2,1),"C")</f>
        <v>C</v>
      </c>
    </row>
    <row r="942" spans="2:10" x14ac:dyDescent="0.2">
      <c r="B942" s="2">
        <v>366810</v>
      </c>
      <c r="C942" s="2" t="s">
        <v>625</v>
      </c>
      <c r="D942" s="2" t="s">
        <v>25</v>
      </c>
      <c r="E942" s="3" t="s">
        <v>6</v>
      </c>
      <c r="F942" s="11">
        <v>21799</v>
      </c>
      <c r="G942" s="11">
        <f>SUMIFS(Tabla13[VENTA ÚLT 12 MESES EN S/.],Tabla13[CATEGORÍA],Tabla13[[#This Row],[CATEGORÍA]])</f>
        <v>2356064</v>
      </c>
      <c r="H942" s="12">
        <f>IFERROR(Tabla13[[#This Row],[VENTA ÚLT 12 MESES EN S/.]]/Tabla13[[#This Row],[VENTA CAT ÚLT 12 MESES]],0)</f>
        <v>9.2522953536066932E-3</v>
      </c>
      <c r="I942" s="12">
        <f>SUMIFS($H$10:H942,$D$10:D942,Tabla13[[#This Row],[CATEGORÍA]])</f>
        <v>0.90694904722452374</v>
      </c>
      <c r="J942" s="3" t="str">
        <f>IFERROR(VLOOKUP(Tabla13[[#This Row],[% ACUM]],$D$5:$E$7,2,1),"C")</f>
        <v>C</v>
      </c>
    </row>
    <row r="943" spans="2:10" x14ac:dyDescent="0.2">
      <c r="B943" s="2">
        <v>347894</v>
      </c>
      <c r="C943" s="2" t="s">
        <v>265</v>
      </c>
      <c r="D943" s="2" t="s">
        <v>25</v>
      </c>
      <c r="E943" s="3" t="s">
        <v>6</v>
      </c>
      <c r="F943" s="11">
        <v>21751</v>
      </c>
      <c r="G943" s="11">
        <f>SUMIFS(Tabla13[VENTA ÚLT 12 MESES EN S/.],Tabla13[CATEGORÍA],Tabla13[[#This Row],[CATEGORÍA]])</f>
        <v>2356064</v>
      </c>
      <c r="H943" s="12">
        <f>IFERROR(Tabla13[[#This Row],[VENTA ÚLT 12 MESES EN S/.]]/Tabla13[[#This Row],[VENTA CAT ÚLT 12 MESES]],0)</f>
        <v>9.2319223926005407E-3</v>
      </c>
      <c r="I943" s="12">
        <f>SUMIFS($H$10:H943,$D$10:D943,Tabla13[[#This Row],[CATEGORÍA]])</f>
        <v>0.91618096961712425</v>
      </c>
      <c r="J943" s="3" t="str">
        <f>IFERROR(VLOOKUP(Tabla13[[#This Row],[% ACUM]],$D$5:$E$7,2,1),"C")</f>
        <v>C</v>
      </c>
    </row>
    <row r="944" spans="2:10" x14ac:dyDescent="0.2">
      <c r="B944" s="2">
        <v>362577</v>
      </c>
      <c r="C944" s="2" t="s">
        <v>670</v>
      </c>
      <c r="D944" s="2" t="s">
        <v>25</v>
      </c>
      <c r="E944" s="3" t="s">
        <v>6</v>
      </c>
      <c r="F944" s="11">
        <v>21550</v>
      </c>
      <c r="G944" s="11">
        <f>SUMIFS(Tabla13[VENTA ÚLT 12 MESES EN S/.],Tabla13[CATEGORÍA],Tabla13[[#This Row],[CATEGORÍA]])</f>
        <v>2356064</v>
      </c>
      <c r="H944" s="12">
        <f>IFERROR(Tabla13[[#This Row],[VENTA ÚLT 12 MESES EN S/.]]/Tabla13[[#This Row],[VENTA CAT ÚLT 12 MESES]],0)</f>
        <v>9.1466106183872766E-3</v>
      </c>
      <c r="I944" s="12">
        <f>SUMIFS($H$10:H944,$D$10:D944,Tabla13[[#This Row],[CATEGORÍA]])</f>
        <v>0.92532758023551154</v>
      </c>
      <c r="J944" s="3" t="str">
        <f>IFERROR(VLOOKUP(Tabla13[[#This Row],[% ACUM]],$D$5:$E$7,2,1),"C")</f>
        <v>C</v>
      </c>
    </row>
    <row r="945" spans="2:10" x14ac:dyDescent="0.2">
      <c r="B945" s="2">
        <v>366813</v>
      </c>
      <c r="C945" s="2" t="s">
        <v>741</v>
      </c>
      <c r="D945" s="2" t="s">
        <v>25</v>
      </c>
      <c r="E945" s="3" t="s">
        <v>6</v>
      </c>
      <c r="F945" s="11">
        <v>19858</v>
      </c>
      <c r="G945" s="11">
        <f>SUMIFS(Tabla13[VENTA ÚLT 12 MESES EN S/.],Tabla13[CATEGORÍA],Tabla13[[#This Row],[CATEGORÍA]])</f>
        <v>2356064</v>
      </c>
      <c r="H945" s="12">
        <f>IFERROR(Tabla13[[#This Row],[VENTA ÚLT 12 MESES EN S/.]]/Tabla13[[#This Row],[VENTA CAT ÚLT 12 MESES]],0)</f>
        <v>8.428463742920396E-3</v>
      </c>
      <c r="I945" s="12">
        <f>SUMIFS($H$10:H945,$D$10:D945,Tabla13[[#This Row],[CATEGORÍA]])</f>
        <v>0.93375604397843193</v>
      </c>
      <c r="J945" s="3" t="str">
        <f>IFERROR(VLOOKUP(Tabla13[[#This Row],[% ACUM]],$D$5:$E$7,2,1),"C")</f>
        <v>C</v>
      </c>
    </row>
    <row r="946" spans="2:10" x14ac:dyDescent="0.2">
      <c r="B946" s="2">
        <v>347886</v>
      </c>
      <c r="C946" s="2" t="s">
        <v>292</v>
      </c>
      <c r="D946" s="2" t="s">
        <v>25</v>
      </c>
      <c r="E946" s="3" t="s">
        <v>6</v>
      </c>
      <c r="F946" s="11">
        <v>19801</v>
      </c>
      <c r="G946" s="11">
        <f>SUMIFS(Tabla13[VENTA ÚLT 12 MESES EN S/.],Tabla13[CATEGORÍA],Tabla13[[#This Row],[CATEGORÍA]])</f>
        <v>2356064</v>
      </c>
      <c r="H946" s="12">
        <f>IFERROR(Tabla13[[#This Row],[VENTA ÚLT 12 MESES EN S/.]]/Tabla13[[#This Row],[VENTA CAT ÚLT 12 MESES]],0)</f>
        <v>8.4042708517255895E-3</v>
      </c>
      <c r="I946" s="12">
        <f>SUMIFS($H$10:H946,$D$10:D946,Tabla13[[#This Row],[CATEGORÍA]])</f>
        <v>0.9421603148301575</v>
      </c>
      <c r="J946" s="3" t="str">
        <f>IFERROR(VLOOKUP(Tabla13[[#This Row],[% ACUM]],$D$5:$E$7,2,1),"C")</f>
        <v>C</v>
      </c>
    </row>
    <row r="947" spans="2:10" x14ac:dyDescent="0.2">
      <c r="B947" s="2">
        <v>348391</v>
      </c>
      <c r="C947" s="2" t="s">
        <v>293</v>
      </c>
      <c r="D947" s="2" t="s">
        <v>25</v>
      </c>
      <c r="E947" s="3" t="s">
        <v>6</v>
      </c>
      <c r="F947" s="11">
        <v>17138</v>
      </c>
      <c r="G947" s="11">
        <f>SUMIFS(Tabla13[VENTA ÚLT 12 MESES EN S/.],Tabla13[CATEGORÍA],Tabla13[[#This Row],[CATEGORÍA]])</f>
        <v>2356064</v>
      </c>
      <c r="H947" s="12">
        <f>IFERROR(Tabla13[[#This Row],[VENTA ÚLT 12 MESES EN S/.]]/Tabla13[[#This Row],[VENTA CAT ÚLT 12 MESES]],0)</f>
        <v>7.2739959525717464E-3</v>
      </c>
      <c r="I947" s="12">
        <f>SUMIFS($H$10:H947,$D$10:D947,Tabla13[[#This Row],[CATEGORÍA]])</f>
        <v>0.94943431078272922</v>
      </c>
      <c r="J947" s="3" t="str">
        <f>IFERROR(VLOOKUP(Tabla13[[#This Row],[% ACUM]],$D$5:$E$7,2,1),"C")</f>
        <v>C</v>
      </c>
    </row>
    <row r="948" spans="2:10" x14ac:dyDescent="0.2">
      <c r="B948" s="2">
        <v>347915</v>
      </c>
      <c r="C948" s="2" t="s">
        <v>185</v>
      </c>
      <c r="D948" s="2" t="s">
        <v>25</v>
      </c>
      <c r="E948" s="3" t="s">
        <v>6</v>
      </c>
      <c r="F948" s="11">
        <v>14275</v>
      </c>
      <c r="G948" s="11">
        <f>SUMIFS(Tabla13[VENTA ÚLT 12 MESES EN S/.],Tabla13[CATEGORÍA],Tabla13[[#This Row],[CATEGORÍA]])</f>
        <v>2356064</v>
      </c>
      <c r="H948" s="12">
        <f>IFERROR(Tabla13[[#This Row],[VENTA ÚLT 12 MESES EN S/.]]/Tabla13[[#This Row],[VENTA CAT ÚLT 12 MESES]],0)</f>
        <v>6.0588337158922678E-3</v>
      </c>
      <c r="I948" s="12">
        <f>SUMIFS($H$10:H948,$D$10:D948,Tabla13[[#This Row],[CATEGORÍA]])</f>
        <v>0.95549314449862144</v>
      </c>
      <c r="J948" s="3" t="str">
        <f>IFERROR(VLOOKUP(Tabla13[[#This Row],[% ACUM]],$D$5:$E$7,2,1),"C")</f>
        <v>C</v>
      </c>
    </row>
    <row r="949" spans="2:10" x14ac:dyDescent="0.2">
      <c r="B949" s="2">
        <v>347906</v>
      </c>
      <c r="C949" s="2" t="s">
        <v>278</v>
      </c>
      <c r="D949" s="2" t="s">
        <v>25</v>
      </c>
      <c r="E949" s="3" t="s">
        <v>6</v>
      </c>
      <c r="F949" s="11">
        <v>13902</v>
      </c>
      <c r="G949" s="11">
        <f>SUMIFS(Tabla13[VENTA ÚLT 12 MESES EN S/.],Tabla13[CATEGORÍA],Tabla13[[#This Row],[CATEGORÍA]])</f>
        <v>2356064</v>
      </c>
      <c r="H949" s="12">
        <f>IFERROR(Tabla13[[#This Row],[VENTA ÚLT 12 MESES EN S/.]]/Tabla13[[#This Row],[VENTA CAT ÚLT 12 MESES]],0)</f>
        <v>5.9005188314069567E-3</v>
      </c>
      <c r="I949" s="12">
        <f>SUMIFS($H$10:H949,$D$10:D949,Tabla13[[#This Row],[CATEGORÍA]])</f>
        <v>0.9613936633300284</v>
      </c>
      <c r="J949" s="3" t="str">
        <f>IFERROR(VLOOKUP(Tabla13[[#This Row],[% ACUM]],$D$5:$E$7,2,1),"C")</f>
        <v>C</v>
      </c>
    </row>
    <row r="950" spans="2:10" x14ac:dyDescent="0.2">
      <c r="B950" s="2">
        <v>366809</v>
      </c>
      <c r="C950" s="2" t="s">
        <v>601</v>
      </c>
      <c r="D950" s="2" t="s">
        <v>25</v>
      </c>
      <c r="E950" s="3" t="s">
        <v>6</v>
      </c>
      <c r="F950" s="11">
        <v>13458</v>
      </c>
      <c r="G950" s="11">
        <f>SUMIFS(Tabla13[VENTA ÚLT 12 MESES EN S/.],Tabla13[CATEGORÍA],Tabla13[[#This Row],[CATEGORÍA]])</f>
        <v>2356064</v>
      </c>
      <c r="H950" s="12">
        <f>IFERROR(Tabla13[[#This Row],[VENTA ÚLT 12 MESES EN S/.]]/Tabla13[[#This Row],[VENTA CAT ÚLT 12 MESES]],0)</f>
        <v>5.7120689421000445E-3</v>
      </c>
      <c r="I950" s="12">
        <f>SUMIFS($H$10:H950,$D$10:D950,Tabla13[[#This Row],[CATEGORÍA]])</f>
        <v>0.96710573227212848</v>
      </c>
      <c r="J950" s="3" t="str">
        <f>IFERROR(VLOOKUP(Tabla13[[#This Row],[% ACUM]],$D$5:$E$7,2,1),"C")</f>
        <v>C</v>
      </c>
    </row>
    <row r="951" spans="2:10" x14ac:dyDescent="0.2">
      <c r="B951" s="2">
        <v>348390</v>
      </c>
      <c r="C951" s="2" t="s">
        <v>293</v>
      </c>
      <c r="D951" s="2" t="s">
        <v>25</v>
      </c>
      <c r="E951" s="3" t="s">
        <v>6</v>
      </c>
      <c r="F951" s="11">
        <v>13309</v>
      </c>
      <c r="G951" s="11">
        <f>SUMIFS(Tabla13[VENTA ÚLT 12 MESES EN S/.],Tabla13[CATEGORÍA],Tabla13[[#This Row],[CATEGORÍA]])</f>
        <v>2356064</v>
      </c>
      <c r="H951" s="12">
        <f>IFERROR(Tabla13[[#This Row],[VENTA ÚLT 12 MESES EN S/.]]/Tabla13[[#This Row],[VENTA CAT ÚLT 12 MESES]],0)</f>
        <v>5.6488278756434461E-3</v>
      </c>
      <c r="I951" s="12">
        <f>SUMIFS($H$10:H951,$D$10:D951,Tabla13[[#This Row],[CATEGORÍA]])</f>
        <v>0.97275456014777195</v>
      </c>
      <c r="J951" s="3" t="str">
        <f>IFERROR(VLOOKUP(Tabla13[[#This Row],[% ACUM]],$D$5:$E$7,2,1),"C")</f>
        <v>C</v>
      </c>
    </row>
    <row r="952" spans="2:10" x14ac:dyDescent="0.2">
      <c r="B952" s="2">
        <v>347939</v>
      </c>
      <c r="C952" s="2" t="s">
        <v>114</v>
      </c>
      <c r="D952" s="2" t="s">
        <v>25</v>
      </c>
      <c r="E952" s="3" t="s">
        <v>6</v>
      </c>
      <c r="F952" s="11">
        <v>12872</v>
      </c>
      <c r="G952" s="11">
        <f>SUMIFS(Tabla13[VENTA ÚLT 12 MESES EN S/.],Tabla13[CATEGORÍA],Tabla13[[#This Row],[CATEGORÍA]])</f>
        <v>2356064</v>
      </c>
      <c r="H952" s="12">
        <f>IFERROR(Tabla13[[#This Row],[VENTA ÚLT 12 MESES EN S/.]]/Tabla13[[#This Row],[VENTA CAT ÚLT 12 MESES]],0)</f>
        <v>5.4633490431499317E-3</v>
      </c>
      <c r="I952" s="12">
        <f>SUMIFS($H$10:H952,$D$10:D952,Tabla13[[#This Row],[CATEGORÍA]])</f>
        <v>0.97821790919092189</v>
      </c>
      <c r="J952" s="3" t="str">
        <f>IFERROR(VLOOKUP(Tabla13[[#This Row],[% ACUM]],$D$5:$E$7,2,1),"C")</f>
        <v>C</v>
      </c>
    </row>
    <row r="953" spans="2:10" x14ac:dyDescent="0.2">
      <c r="B953" s="2">
        <v>347903</v>
      </c>
      <c r="C953" s="2" t="s">
        <v>145</v>
      </c>
      <c r="D953" s="2" t="s">
        <v>25</v>
      </c>
      <c r="E953" s="3" t="s">
        <v>6</v>
      </c>
      <c r="F953" s="11">
        <v>12844</v>
      </c>
      <c r="G953" s="11">
        <f>SUMIFS(Tabla13[VENTA ÚLT 12 MESES EN S/.],Tabla13[CATEGORÍA],Tabla13[[#This Row],[CATEGORÍA]])</f>
        <v>2356064</v>
      </c>
      <c r="H953" s="12">
        <f>IFERROR(Tabla13[[#This Row],[VENTA ÚLT 12 MESES EN S/.]]/Tabla13[[#This Row],[VENTA CAT ÚLT 12 MESES]],0)</f>
        <v>5.4514648158963423E-3</v>
      </c>
      <c r="I953" s="12">
        <f>SUMIFS($H$10:H953,$D$10:D953,Tabla13[[#This Row],[CATEGORÍA]])</f>
        <v>0.9836693740068182</v>
      </c>
      <c r="J953" s="3" t="str">
        <f>IFERROR(VLOOKUP(Tabla13[[#This Row],[% ACUM]],$D$5:$E$7,2,1),"C")</f>
        <v>C</v>
      </c>
    </row>
    <row r="954" spans="2:10" x14ac:dyDescent="0.2">
      <c r="B954" s="2">
        <v>347918</v>
      </c>
      <c r="C954" s="2" t="s">
        <v>185</v>
      </c>
      <c r="D954" s="2" t="s">
        <v>25</v>
      </c>
      <c r="E954" s="3" t="s">
        <v>6</v>
      </c>
      <c r="F954" s="11">
        <v>9483</v>
      </c>
      <c r="G954" s="11">
        <f>SUMIFS(Tabla13[VENTA ÚLT 12 MESES EN S/.],Tabla13[CATEGORÍA],Tabla13[[#This Row],[CATEGORÍA]])</f>
        <v>2356064</v>
      </c>
      <c r="H954" s="12">
        <f>IFERROR(Tabla13[[#This Row],[VENTA ÚLT 12 MESES EN S/.]]/Tabla13[[#This Row],[VENTA CAT ÚLT 12 MESES]],0)</f>
        <v>4.0249331087780296E-3</v>
      </c>
      <c r="I954" s="12">
        <f>SUMIFS($H$10:H954,$D$10:D954,Tabla13[[#This Row],[CATEGORÍA]])</f>
        <v>0.98769430711559625</v>
      </c>
      <c r="J954" s="3" t="str">
        <f>IFERROR(VLOOKUP(Tabla13[[#This Row],[% ACUM]],$D$5:$E$7,2,1),"C")</f>
        <v>C</v>
      </c>
    </row>
    <row r="955" spans="2:10" x14ac:dyDescent="0.2">
      <c r="B955" s="2">
        <v>362654</v>
      </c>
      <c r="C955" s="2" t="s">
        <v>144</v>
      </c>
      <c r="D955" s="2" t="s">
        <v>25</v>
      </c>
      <c r="E955" s="3" t="s">
        <v>6</v>
      </c>
      <c r="F955" s="11">
        <v>9221</v>
      </c>
      <c r="G955" s="11">
        <f>SUMIFS(Tabla13[VENTA ÚLT 12 MESES EN S/.],Tabla13[CATEGORÍA],Tabla13[[#This Row],[CATEGORÍA]])</f>
        <v>2356064</v>
      </c>
      <c r="H955" s="12">
        <f>IFERROR(Tabla13[[#This Row],[VENTA ÚLT 12 MESES EN S/.]]/Tabla13[[#This Row],[VENTA CAT ÚLT 12 MESES]],0)</f>
        <v>3.9137306966194468E-3</v>
      </c>
      <c r="I955" s="12">
        <f>SUMIFS($H$10:H955,$D$10:D955,Tabla13[[#This Row],[CATEGORÍA]])</f>
        <v>0.99160803781221574</v>
      </c>
      <c r="J955" s="3" t="str">
        <f>IFERROR(VLOOKUP(Tabla13[[#This Row],[% ACUM]],$D$5:$E$7,2,1),"C")</f>
        <v>C</v>
      </c>
    </row>
    <row r="956" spans="2:10" x14ac:dyDescent="0.2">
      <c r="B956" s="2">
        <v>347946</v>
      </c>
      <c r="C956" s="2" t="s">
        <v>77</v>
      </c>
      <c r="D956" s="2" t="s">
        <v>25</v>
      </c>
      <c r="E956" s="3" t="s">
        <v>6</v>
      </c>
      <c r="F956" s="11">
        <v>8301</v>
      </c>
      <c r="G956" s="11">
        <f>SUMIFS(Tabla13[VENTA ÚLT 12 MESES EN S/.],Tabla13[CATEGORÍA],Tabla13[[#This Row],[CATEGORÍA]])</f>
        <v>2356064</v>
      </c>
      <c r="H956" s="12">
        <f>IFERROR(Tabla13[[#This Row],[VENTA ÚLT 12 MESES EN S/.]]/Tabla13[[#This Row],[VENTA CAT ÚLT 12 MESES]],0)</f>
        <v>3.5232489440015211E-3</v>
      </c>
      <c r="I956" s="12">
        <f>SUMIFS($H$10:H956,$D$10:D956,Tabla13[[#This Row],[CATEGORÍA]])</f>
        <v>0.9951312867562172</v>
      </c>
      <c r="J956" s="3" t="str">
        <f>IFERROR(VLOOKUP(Tabla13[[#This Row],[% ACUM]],$D$5:$E$7,2,1),"C")</f>
        <v>C</v>
      </c>
    </row>
    <row r="957" spans="2:10" x14ac:dyDescent="0.2">
      <c r="B957" s="2">
        <v>347932</v>
      </c>
      <c r="C957" s="2" t="s">
        <v>60</v>
      </c>
      <c r="D957" s="2" t="s">
        <v>25</v>
      </c>
      <c r="E957" s="3" t="s">
        <v>6</v>
      </c>
      <c r="F957" s="11">
        <v>5162</v>
      </c>
      <c r="G957" s="11">
        <f>SUMIFS(Tabla13[VENTA ÚLT 12 MESES EN S/.],Tabla13[CATEGORÍA],Tabla13[[#This Row],[CATEGORÍA]])</f>
        <v>2356064</v>
      </c>
      <c r="H957" s="12">
        <f>IFERROR(Tabla13[[#This Row],[VENTA ÚLT 12 MESES EN S/.]]/Tabla13[[#This Row],[VENTA CAT ÚLT 12 MESES]],0)</f>
        <v>2.1909421815366646E-3</v>
      </c>
      <c r="I957" s="12">
        <f>SUMIFS($H$10:H957,$D$10:D957,Tabla13[[#This Row],[CATEGORÍA]])</f>
        <v>0.99732222893775391</v>
      </c>
      <c r="J957" s="3" t="str">
        <f>IFERROR(VLOOKUP(Tabla13[[#This Row],[% ACUM]],$D$5:$E$7,2,1),"C")</f>
        <v>C</v>
      </c>
    </row>
    <row r="958" spans="2:10" x14ac:dyDescent="0.2">
      <c r="B958" s="2">
        <v>347934</v>
      </c>
      <c r="C958" s="2" t="s">
        <v>614</v>
      </c>
      <c r="D958" s="2" t="s">
        <v>25</v>
      </c>
      <c r="E958" s="3" t="s">
        <v>6</v>
      </c>
      <c r="F958" s="11">
        <v>3208</v>
      </c>
      <c r="G958" s="11">
        <f>SUMIFS(Tabla13[VENTA ÚLT 12 MESES EN S/.],Tabla13[CATEGORÍA],Tabla13[[#This Row],[CATEGORÍA]])</f>
        <v>2356064</v>
      </c>
      <c r="H958" s="12">
        <f>IFERROR(Tabla13[[#This Row],[VENTA ÚLT 12 MESES EN S/.]]/Tabla13[[#This Row],[VENTA CAT ÚLT 12 MESES]],0)</f>
        <v>1.3615928939112011E-3</v>
      </c>
      <c r="I958" s="12">
        <f>SUMIFS($H$10:H958,$D$10:D958,Tabla13[[#This Row],[CATEGORÍA]])</f>
        <v>0.99868382183166515</v>
      </c>
      <c r="J958" s="3" t="str">
        <f>IFERROR(VLOOKUP(Tabla13[[#This Row],[% ACUM]],$D$5:$E$7,2,1),"C")</f>
        <v>C</v>
      </c>
    </row>
    <row r="959" spans="2:10" x14ac:dyDescent="0.2">
      <c r="B959" s="2">
        <v>368075</v>
      </c>
      <c r="C959" s="2" t="s">
        <v>798</v>
      </c>
      <c r="D959" s="2" t="s">
        <v>25</v>
      </c>
      <c r="E959" s="3" t="s">
        <v>6</v>
      </c>
      <c r="F959" s="11">
        <v>3101</v>
      </c>
      <c r="G959" s="11">
        <f>SUMIFS(Tabla13[VENTA ÚLT 12 MESES EN S/.],Tabla13[CATEGORÍA],Tabla13[[#This Row],[CATEGORÍA]])</f>
        <v>2356064</v>
      </c>
      <c r="H959" s="12">
        <f>IFERROR(Tabla13[[#This Row],[VENTA ÚLT 12 MESES EN S/.]]/Tabla13[[#This Row],[VENTA CAT ÚLT 12 MESES]],0)</f>
        <v>1.3161781683349858E-3</v>
      </c>
      <c r="I959" s="12">
        <f>SUMIFS($H$10:H959,$D$10:D959,Tabla13[[#This Row],[CATEGORÍA]])</f>
        <v>1.0000000000000002</v>
      </c>
      <c r="J959" s="3" t="str">
        <f>IFERROR(VLOOKUP(Tabla13[[#This Row],[% ACUM]],$D$5:$E$7,2,1),"C")</f>
        <v>C</v>
      </c>
    </row>
    <row r="960" spans="2:10" x14ac:dyDescent="0.2">
      <c r="B960" s="2">
        <v>347798</v>
      </c>
      <c r="C960" s="2" t="s">
        <v>589</v>
      </c>
      <c r="D960" s="2" t="s">
        <v>19</v>
      </c>
      <c r="E960" s="3" t="s">
        <v>6</v>
      </c>
      <c r="F960" s="11">
        <v>89878</v>
      </c>
      <c r="G960" s="11">
        <f>SUMIFS(Tabla13[VENTA ÚLT 12 MESES EN S/.],Tabla13[CATEGORÍA],Tabla13[[#This Row],[CATEGORÍA]])</f>
        <v>4926552</v>
      </c>
      <c r="H960" s="12">
        <f>IFERROR(Tabla13[[#This Row],[VENTA ÚLT 12 MESES EN S/.]]/Tabla13[[#This Row],[VENTA CAT ÚLT 12 MESES]],0)</f>
        <v>1.8243591055163936E-2</v>
      </c>
      <c r="I960" s="12">
        <f>SUMIFS($H$10:H960,$D$10:D960,Tabla13[[#This Row],[CATEGORÍA]])</f>
        <v>1.8243591055163936E-2</v>
      </c>
      <c r="J960" s="3" t="str">
        <f>IFERROR(VLOOKUP(Tabla13[[#This Row],[% ACUM]],$D$5:$E$7,2,1),"C")</f>
        <v>A</v>
      </c>
    </row>
    <row r="961" spans="2:10" x14ac:dyDescent="0.2">
      <c r="B961" s="2">
        <v>348597</v>
      </c>
      <c r="C961" s="2" t="s">
        <v>430</v>
      </c>
      <c r="D961" s="2" t="s">
        <v>19</v>
      </c>
      <c r="E961" s="3" t="s">
        <v>6</v>
      </c>
      <c r="F961" s="11">
        <v>87697</v>
      </c>
      <c r="G961" s="11">
        <f>SUMIFS(Tabla13[VENTA ÚLT 12 MESES EN S/.],Tabla13[CATEGORÍA],Tabla13[[#This Row],[CATEGORÍA]])</f>
        <v>4926552</v>
      </c>
      <c r="H961" s="12">
        <f>IFERROR(Tabla13[[#This Row],[VENTA ÚLT 12 MESES EN S/.]]/Tabla13[[#This Row],[VENTA CAT ÚLT 12 MESES]],0)</f>
        <v>1.7800887923237186E-2</v>
      </c>
      <c r="I961" s="12">
        <f>SUMIFS($H$10:H961,$D$10:D961,Tabla13[[#This Row],[CATEGORÍA]])</f>
        <v>3.6044478978401122E-2</v>
      </c>
      <c r="J961" s="3" t="str">
        <f>IFERROR(VLOOKUP(Tabla13[[#This Row],[% ACUM]],$D$5:$E$7,2,1),"C")</f>
        <v>A</v>
      </c>
    </row>
    <row r="962" spans="2:10" x14ac:dyDescent="0.2">
      <c r="B962" s="2">
        <v>347813</v>
      </c>
      <c r="C962" s="2" t="s">
        <v>73</v>
      </c>
      <c r="D962" s="2" t="s">
        <v>19</v>
      </c>
      <c r="E962" s="3" t="s">
        <v>6</v>
      </c>
      <c r="F962" s="11">
        <v>87171</v>
      </c>
      <c r="G962" s="11">
        <f>SUMIFS(Tabla13[VENTA ÚLT 12 MESES EN S/.],Tabla13[CATEGORÍA],Tabla13[[#This Row],[CATEGORÍA]])</f>
        <v>4926552</v>
      </c>
      <c r="H962" s="12">
        <f>IFERROR(Tabla13[[#This Row],[VENTA ÚLT 12 MESES EN S/.]]/Tabla13[[#This Row],[VENTA CAT ÚLT 12 MESES]],0)</f>
        <v>1.7694119538370853E-2</v>
      </c>
      <c r="I962" s="12">
        <f>SUMIFS($H$10:H962,$D$10:D962,Tabla13[[#This Row],[CATEGORÍA]])</f>
        <v>5.3738598516771971E-2</v>
      </c>
      <c r="J962" s="3" t="str">
        <f>IFERROR(VLOOKUP(Tabla13[[#This Row],[% ACUM]],$D$5:$E$7,2,1),"C")</f>
        <v>A</v>
      </c>
    </row>
    <row r="963" spans="2:10" x14ac:dyDescent="0.2">
      <c r="B963" s="2">
        <v>369590</v>
      </c>
      <c r="C963" s="2" t="s">
        <v>671</v>
      </c>
      <c r="D963" s="2" t="s">
        <v>19</v>
      </c>
      <c r="E963" s="3" t="s">
        <v>6</v>
      </c>
      <c r="F963" s="11">
        <v>86322</v>
      </c>
      <c r="G963" s="11">
        <f>SUMIFS(Tabla13[VENTA ÚLT 12 MESES EN S/.],Tabla13[CATEGORÍA],Tabla13[[#This Row],[CATEGORÍA]])</f>
        <v>4926552</v>
      </c>
      <c r="H963" s="12">
        <f>IFERROR(Tabla13[[#This Row],[VENTA ÚLT 12 MESES EN S/.]]/Tabla13[[#This Row],[VENTA CAT ÚLT 12 MESES]],0)</f>
        <v>1.7521788057854662E-2</v>
      </c>
      <c r="I963" s="12">
        <f>SUMIFS($H$10:H963,$D$10:D963,Tabla13[[#This Row],[CATEGORÍA]])</f>
        <v>7.1260386574626633E-2</v>
      </c>
      <c r="J963" s="3" t="str">
        <f>IFERROR(VLOOKUP(Tabla13[[#This Row],[% ACUM]],$D$5:$E$7,2,1),"C")</f>
        <v>A</v>
      </c>
    </row>
    <row r="964" spans="2:10" x14ac:dyDescent="0.2">
      <c r="B964" s="2">
        <v>366749</v>
      </c>
      <c r="C964" s="2" t="s">
        <v>637</v>
      </c>
      <c r="D964" s="2" t="s">
        <v>19</v>
      </c>
      <c r="E964" s="3" t="s">
        <v>6</v>
      </c>
      <c r="F964" s="11">
        <v>86305</v>
      </c>
      <c r="G964" s="11">
        <f>SUMIFS(Tabla13[VENTA ÚLT 12 MESES EN S/.],Tabla13[CATEGORÍA],Tabla13[[#This Row],[CATEGORÍA]])</f>
        <v>4926552</v>
      </c>
      <c r="H964" s="12">
        <f>IFERROR(Tabla13[[#This Row],[VENTA ÚLT 12 MESES EN S/.]]/Tabla13[[#This Row],[VENTA CAT ÚLT 12 MESES]],0)</f>
        <v>1.7518337368609933E-2</v>
      </c>
      <c r="I964" s="12">
        <f>SUMIFS($H$10:H964,$D$10:D964,Tabla13[[#This Row],[CATEGORÍA]])</f>
        <v>8.8778723943236562E-2</v>
      </c>
      <c r="J964" s="3" t="str">
        <f>IFERROR(VLOOKUP(Tabla13[[#This Row],[% ACUM]],$D$5:$E$7,2,1),"C")</f>
        <v>A</v>
      </c>
    </row>
    <row r="965" spans="2:10" x14ac:dyDescent="0.2">
      <c r="B965" s="2">
        <v>347568</v>
      </c>
      <c r="C965" s="2" t="s">
        <v>484</v>
      </c>
      <c r="D965" s="2" t="s">
        <v>19</v>
      </c>
      <c r="E965" s="3" t="s">
        <v>6</v>
      </c>
      <c r="F965" s="11">
        <v>85151</v>
      </c>
      <c r="G965" s="11">
        <f>SUMIFS(Tabla13[VENTA ÚLT 12 MESES EN S/.],Tabla13[CATEGORÍA],Tabla13[[#This Row],[CATEGORÍA]])</f>
        <v>4926552</v>
      </c>
      <c r="H965" s="12">
        <f>IFERROR(Tabla13[[#This Row],[VENTA ÚLT 12 MESES EN S/.]]/Tabla13[[#This Row],[VENTA CAT ÚLT 12 MESES]],0)</f>
        <v>1.728409646340889E-2</v>
      </c>
      <c r="I965" s="12">
        <f>SUMIFS($H$10:H965,$D$10:D965,Tabla13[[#This Row],[CATEGORÍA]])</f>
        <v>0.10606282040664546</v>
      </c>
      <c r="J965" s="3" t="str">
        <f>IFERROR(VLOOKUP(Tabla13[[#This Row],[% ACUM]],$D$5:$E$7,2,1),"C")</f>
        <v>A</v>
      </c>
    </row>
    <row r="966" spans="2:10" x14ac:dyDescent="0.2">
      <c r="B966" s="2">
        <v>368004</v>
      </c>
      <c r="C966" s="2" t="s">
        <v>725</v>
      </c>
      <c r="D966" s="2" t="s">
        <v>19</v>
      </c>
      <c r="E966" s="3" t="s">
        <v>6</v>
      </c>
      <c r="F966" s="11">
        <v>84444</v>
      </c>
      <c r="G966" s="11">
        <f>SUMIFS(Tabla13[VENTA ÚLT 12 MESES EN S/.],Tabla13[CATEGORÍA],Tabla13[[#This Row],[CATEGORÍA]])</f>
        <v>4926552</v>
      </c>
      <c r="H966" s="12">
        <f>IFERROR(Tabla13[[#This Row],[VENTA ÚLT 12 MESES EN S/.]]/Tabla13[[#This Row],[VENTA CAT ÚLT 12 MESES]],0)</f>
        <v>1.7140588387172206E-2</v>
      </c>
      <c r="I966" s="12">
        <f>SUMIFS($H$10:H966,$D$10:D966,Tabla13[[#This Row],[CATEGORÍA]])</f>
        <v>0.12320340879381766</v>
      </c>
      <c r="J966" s="3" t="str">
        <f>IFERROR(VLOOKUP(Tabla13[[#This Row],[% ACUM]],$D$5:$E$7,2,1),"C")</f>
        <v>A</v>
      </c>
    </row>
    <row r="967" spans="2:10" x14ac:dyDescent="0.2">
      <c r="B967" s="2">
        <v>348350</v>
      </c>
      <c r="C967" s="2" t="s">
        <v>560</v>
      </c>
      <c r="D967" s="2" t="s">
        <v>19</v>
      </c>
      <c r="E967" s="3" t="s">
        <v>6</v>
      </c>
      <c r="F967" s="11">
        <v>83801</v>
      </c>
      <c r="G967" s="11">
        <f>SUMIFS(Tabla13[VENTA ÚLT 12 MESES EN S/.],Tabla13[CATEGORÍA],Tabla13[[#This Row],[CATEGORÍA]])</f>
        <v>4926552</v>
      </c>
      <c r="H967" s="12">
        <f>IFERROR(Tabla13[[#This Row],[VENTA ÚLT 12 MESES EN S/.]]/Tabla13[[#This Row],[VENTA CAT ÚLT 12 MESES]],0)</f>
        <v>1.7010071141033322E-2</v>
      </c>
      <c r="I967" s="12">
        <f>SUMIFS($H$10:H967,$D$10:D967,Tabla13[[#This Row],[CATEGORÍA]])</f>
        <v>0.14021347993485098</v>
      </c>
      <c r="J967" s="3" t="str">
        <f>IFERROR(VLOOKUP(Tabla13[[#This Row],[% ACUM]],$D$5:$E$7,2,1),"C")</f>
        <v>A</v>
      </c>
    </row>
    <row r="968" spans="2:10" x14ac:dyDescent="0.2">
      <c r="B968" s="2">
        <v>369479</v>
      </c>
      <c r="C968" s="2" t="s">
        <v>810</v>
      </c>
      <c r="D968" s="2" t="s">
        <v>19</v>
      </c>
      <c r="E968" s="3" t="s">
        <v>6</v>
      </c>
      <c r="F968" s="11">
        <v>82647</v>
      </c>
      <c r="G968" s="11">
        <f>SUMIFS(Tabla13[VENTA ÚLT 12 MESES EN S/.],Tabla13[CATEGORÍA],Tabla13[[#This Row],[CATEGORÍA]])</f>
        <v>4926552</v>
      </c>
      <c r="H968" s="12">
        <f>IFERROR(Tabla13[[#This Row],[VENTA ÚLT 12 MESES EN S/.]]/Tabla13[[#This Row],[VENTA CAT ÚLT 12 MESES]],0)</f>
        <v>1.6775830235832283E-2</v>
      </c>
      <c r="I968" s="12">
        <f>SUMIFS($H$10:H968,$D$10:D968,Tabla13[[#This Row],[CATEGORÍA]])</f>
        <v>0.15698931017068327</v>
      </c>
      <c r="J968" s="3" t="str">
        <f>IFERROR(VLOOKUP(Tabla13[[#This Row],[% ACUM]],$D$5:$E$7,2,1),"C")</f>
        <v>A</v>
      </c>
    </row>
    <row r="969" spans="2:10" x14ac:dyDescent="0.2">
      <c r="B969" s="2">
        <v>364332</v>
      </c>
      <c r="C969" s="2" t="s">
        <v>632</v>
      </c>
      <c r="D969" s="2" t="s">
        <v>19</v>
      </c>
      <c r="E969" s="3" t="s">
        <v>6</v>
      </c>
      <c r="F969" s="11">
        <v>81696</v>
      </c>
      <c r="G969" s="11">
        <f>SUMIFS(Tabla13[VENTA ÚLT 12 MESES EN S/.],Tabla13[CATEGORÍA],Tabla13[[#This Row],[CATEGORÍA]])</f>
        <v>4926552</v>
      </c>
      <c r="H969" s="12">
        <f>IFERROR(Tabla13[[#This Row],[VENTA ÚLT 12 MESES EN S/.]]/Tabla13[[#This Row],[VENTA CAT ÚLT 12 MESES]],0)</f>
        <v>1.6582794619847716E-2</v>
      </c>
      <c r="I969" s="12">
        <f>SUMIFS($H$10:H969,$D$10:D969,Tabla13[[#This Row],[CATEGORÍA]])</f>
        <v>0.17357210479053098</v>
      </c>
      <c r="J969" s="3" t="str">
        <f>IFERROR(VLOOKUP(Tabla13[[#This Row],[% ACUM]],$D$5:$E$7,2,1),"C")</f>
        <v>A</v>
      </c>
    </row>
    <row r="970" spans="2:10" x14ac:dyDescent="0.2">
      <c r="B970" s="2">
        <v>353723</v>
      </c>
      <c r="C970" s="2" t="s">
        <v>154</v>
      </c>
      <c r="D970" s="2" t="s">
        <v>19</v>
      </c>
      <c r="E970" s="3" t="s">
        <v>6</v>
      </c>
      <c r="F970" s="11">
        <v>81318</v>
      </c>
      <c r="G970" s="11">
        <f>SUMIFS(Tabla13[VENTA ÚLT 12 MESES EN S/.],Tabla13[CATEGORÍA],Tabla13[[#This Row],[CATEGORÍA]])</f>
        <v>4926552</v>
      </c>
      <c r="H970" s="12">
        <f>IFERROR(Tabla13[[#This Row],[VENTA ÚLT 12 MESES EN S/.]]/Tabla13[[#This Row],[VENTA CAT ÚLT 12 MESES]],0)</f>
        <v>1.6506067529582558E-2</v>
      </c>
      <c r="I970" s="12">
        <f>SUMIFS($H$10:H970,$D$10:D970,Tabla13[[#This Row],[CATEGORÍA]])</f>
        <v>0.19007817232011354</v>
      </c>
      <c r="J970" s="3" t="str">
        <f>IFERROR(VLOOKUP(Tabla13[[#This Row],[% ACUM]],$D$5:$E$7,2,1),"C")</f>
        <v>A</v>
      </c>
    </row>
    <row r="971" spans="2:10" x14ac:dyDescent="0.2">
      <c r="B971" s="2">
        <v>348164</v>
      </c>
      <c r="C971" s="2" t="s">
        <v>226</v>
      </c>
      <c r="D971" s="2" t="s">
        <v>19</v>
      </c>
      <c r="E971" s="3" t="s">
        <v>6</v>
      </c>
      <c r="F971" s="11">
        <v>80838</v>
      </c>
      <c r="G971" s="11">
        <f>SUMIFS(Tabla13[VENTA ÚLT 12 MESES EN S/.],Tabla13[CATEGORÍA],Tabla13[[#This Row],[CATEGORÍA]])</f>
        <v>4926552</v>
      </c>
      <c r="H971" s="12">
        <f>IFERROR(Tabla13[[#This Row],[VENTA ÚLT 12 MESES EN S/.]]/Tabla13[[#This Row],[VENTA CAT ÚLT 12 MESES]],0)</f>
        <v>1.640863630384902E-2</v>
      </c>
      <c r="I971" s="12">
        <f>SUMIFS($H$10:H971,$D$10:D971,Tabla13[[#This Row],[CATEGORÍA]])</f>
        <v>0.20648680862396257</v>
      </c>
      <c r="J971" s="3" t="str">
        <f>IFERROR(VLOOKUP(Tabla13[[#This Row],[% ACUM]],$D$5:$E$7,2,1),"C")</f>
        <v>A</v>
      </c>
    </row>
    <row r="972" spans="2:10" x14ac:dyDescent="0.2">
      <c r="B972" s="2">
        <v>348600</v>
      </c>
      <c r="C972" s="2" t="s">
        <v>374</v>
      </c>
      <c r="D972" s="2" t="s">
        <v>19</v>
      </c>
      <c r="E972" s="3" t="s">
        <v>6</v>
      </c>
      <c r="F972" s="11">
        <v>80674</v>
      </c>
      <c r="G972" s="11">
        <f>SUMIFS(Tabla13[VENTA ÚLT 12 MESES EN S/.],Tabla13[CATEGORÍA],Tabla13[[#This Row],[CATEGORÍA]])</f>
        <v>4926552</v>
      </c>
      <c r="H972" s="12">
        <f>IFERROR(Tabla13[[#This Row],[VENTA ÚLT 12 MESES EN S/.]]/Tabla13[[#This Row],[VENTA CAT ÚLT 12 MESES]],0)</f>
        <v>1.6375347301723395E-2</v>
      </c>
      <c r="I972" s="12">
        <f>SUMIFS($H$10:H972,$D$10:D972,Tabla13[[#This Row],[CATEGORÍA]])</f>
        <v>0.22286215592568598</v>
      </c>
      <c r="J972" s="3" t="str">
        <f>IFERROR(VLOOKUP(Tabla13[[#This Row],[% ACUM]],$D$5:$E$7,2,1),"C")</f>
        <v>A</v>
      </c>
    </row>
    <row r="973" spans="2:10" x14ac:dyDescent="0.2">
      <c r="B973" s="2">
        <v>347801</v>
      </c>
      <c r="C973" s="2" t="s">
        <v>679</v>
      </c>
      <c r="D973" s="2" t="s">
        <v>19</v>
      </c>
      <c r="E973" s="3" t="s">
        <v>6</v>
      </c>
      <c r="F973" s="11">
        <v>79251</v>
      </c>
      <c r="G973" s="11">
        <f>SUMIFS(Tabla13[VENTA ÚLT 12 MESES EN S/.],Tabla13[CATEGORÍA],Tabla13[[#This Row],[CATEGORÍA]])</f>
        <v>4926552</v>
      </c>
      <c r="H973" s="12">
        <f>IFERROR(Tabla13[[#This Row],[VENTA ÚLT 12 MESES EN S/.]]/Tabla13[[#This Row],[VENTA CAT ÚLT 12 MESES]],0)</f>
        <v>1.608650431376752E-2</v>
      </c>
      <c r="I973" s="12">
        <f>SUMIFS($H$10:H973,$D$10:D973,Tabla13[[#This Row],[CATEGORÍA]])</f>
        <v>0.23894866023945349</v>
      </c>
      <c r="J973" s="3" t="str">
        <f>IFERROR(VLOOKUP(Tabla13[[#This Row],[% ACUM]],$D$5:$E$7,2,1),"C")</f>
        <v>A</v>
      </c>
    </row>
    <row r="974" spans="2:10" x14ac:dyDescent="0.2">
      <c r="B974" s="2">
        <v>348622</v>
      </c>
      <c r="C974" s="2" t="s">
        <v>448</v>
      </c>
      <c r="D974" s="2" t="s">
        <v>19</v>
      </c>
      <c r="E974" s="3" t="s">
        <v>6</v>
      </c>
      <c r="F974" s="11">
        <v>79127</v>
      </c>
      <c r="G974" s="11">
        <f>SUMIFS(Tabla13[VENTA ÚLT 12 MESES EN S/.],Tabla13[CATEGORÍA],Tabla13[[#This Row],[CATEGORÍA]])</f>
        <v>4926552</v>
      </c>
      <c r="H974" s="12">
        <f>IFERROR(Tabla13[[#This Row],[VENTA ÚLT 12 MESES EN S/.]]/Tabla13[[#This Row],[VENTA CAT ÚLT 12 MESES]],0)</f>
        <v>1.6061334580453022E-2</v>
      </c>
      <c r="I974" s="12">
        <f>SUMIFS($H$10:H974,$D$10:D974,Tabla13[[#This Row],[CATEGORÍA]])</f>
        <v>0.25500999481990649</v>
      </c>
      <c r="J974" s="3" t="str">
        <f>IFERROR(VLOOKUP(Tabla13[[#This Row],[% ACUM]],$D$5:$E$7,2,1),"C")</f>
        <v>A</v>
      </c>
    </row>
    <row r="975" spans="2:10" x14ac:dyDescent="0.2">
      <c r="B975" s="2">
        <v>348465</v>
      </c>
      <c r="C975" s="2" t="s">
        <v>686</v>
      </c>
      <c r="D975" s="2" t="s">
        <v>19</v>
      </c>
      <c r="E975" s="3" t="s">
        <v>6</v>
      </c>
      <c r="F975" s="11">
        <v>78234</v>
      </c>
      <c r="G975" s="11">
        <f>SUMIFS(Tabla13[VENTA ÚLT 12 MESES EN S/.],Tabla13[CATEGORÍA],Tabla13[[#This Row],[CATEGORÍA]])</f>
        <v>4926552</v>
      </c>
      <c r="H975" s="12">
        <f>IFERROR(Tabla13[[#This Row],[VENTA ÚLT 12 MESES EN S/.]]/Tabla13[[#This Row],[VENTA CAT ÚLT 12 MESES]],0)</f>
        <v>1.5880071904244591E-2</v>
      </c>
      <c r="I975" s="12">
        <f>SUMIFS($H$10:H975,$D$10:D975,Tabla13[[#This Row],[CATEGORÍA]])</f>
        <v>0.27089006672415106</v>
      </c>
      <c r="J975" s="3" t="str">
        <f>IFERROR(VLOOKUP(Tabla13[[#This Row],[% ACUM]],$D$5:$E$7,2,1),"C")</f>
        <v>A</v>
      </c>
    </row>
    <row r="976" spans="2:10" x14ac:dyDescent="0.2">
      <c r="B976" s="2">
        <v>348821</v>
      </c>
      <c r="C976" s="2" t="s">
        <v>53</v>
      </c>
      <c r="D976" s="2" t="s">
        <v>19</v>
      </c>
      <c r="E976" s="3" t="s">
        <v>6</v>
      </c>
      <c r="F976" s="11">
        <v>77486</v>
      </c>
      <c r="G976" s="11">
        <f>SUMIFS(Tabla13[VENTA ÚLT 12 MESES EN S/.],Tabla13[CATEGORÍA],Tabla13[[#This Row],[CATEGORÍA]])</f>
        <v>4926552</v>
      </c>
      <c r="H976" s="12">
        <f>IFERROR(Tabla13[[#This Row],[VENTA ÚLT 12 MESES EN S/.]]/Tabla13[[#This Row],[VENTA CAT ÚLT 12 MESES]],0)</f>
        <v>1.5728241577476498E-2</v>
      </c>
      <c r="I976" s="12">
        <f>SUMIFS($H$10:H976,$D$10:D976,Tabla13[[#This Row],[CATEGORÍA]])</f>
        <v>0.28661830830162754</v>
      </c>
      <c r="J976" s="3" t="str">
        <f>IFERROR(VLOOKUP(Tabla13[[#This Row],[% ACUM]],$D$5:$E$7,2,1),"C")</f>
        <v>A</v>
      </c>
    </row>
    <row r="977" spans="2:10" x14ac:dyDescent="0.2">
      <c r="B977" s="2">
        <v>367798</v>
      </c>
      <c r="C977" s="2" t="s">
        <v>730</v>
      </c>
      <c r="D977" s="2" t="s">
        <v>19</v>
      </c>
      <c r="E977" s="3" t="s">
        <v>6</v>
      </c>
      <c r="F977" s="11">
        <v>77393</v>
      </c>
      <c r="G977" s="11">
        <f>SUMIFS(Tabla13[VENTA ÚLT 12 MESES EN S/.],Tabla13[CATEGORÍA],Tabla13[[#This Row],[CATEGORÍA]])</f>
        <v>4926552</v>
      </c>
      <c r="H977" s="12">
        <f>IFERROR(Tabla13[[#This Row],[VENTA ÚLT 12 MESES EN S/.]]/Tabla13[[#This Row],[VENTA CAT ÚLT 12 MESES]],0)</f>
        <v>1.5709364277490628E-2</v>
      </c>
      <c r="I977" s="12">
        <f>SUMIFS($H$10:H977,$D$10:D977,Tabla13[[#This Row],[CATEGORÍA]])</f>
        <v>0.30232767257911819</v>
      </c>
      <c r="J977" s="3" t="str">
        <f>IFERROR(VLOOKUP(Tabla13[[#This Row],[% ACUM]],$D$5:$E$7,2,1),"C")</f>
        <v>A</v>
      </c>
    </row>
    <row r="978" spans="2:10" x14ac:dyDescent="0.2">
      <c r="B978" s="2">
        <v>348626</v>
      </c>
      <c r="C978" s="2" t="s">
        <v>391</v>
      </c>
      <c r="D978" s="2" t="s">
        <v>19</v>
      </c>
      <c r="E978" s="3" t="s">
        <v>6</v>
      </c>
      <c r="F978" s="11">
        <v>75443</v>
      </c>
      <c r="G978" s="11">
        <f>SUMIFS(Tabla13[VENTA ÚLT 12 MESES EN S/.],Tabla13[CATEGORÍA],Tabla13[[#This Row],[CATEGORÍA]])</f>
        <v>4926552</v>
      </c>
      <c r="H978" s="12">
        <f>IFERROR(Tabla13[[#This Row],[VENTA ÚLT 12 MESES EN S/.]]/Tabla13[[#This Row],[VENTA CAT ÚLT 12 MESES]],0)</f>
        <v>1.5313549922948139E-2</v>
      </c>
      <c r="I978" s="12">
        <f>SUMIFS($H$10:H978,$D$10:D978,Tabla13[[#This Row],[CATEGORÍA]])</f>
        <v>0.31764122250206633</v>
      </c>
      <c r="J978" s="3" t="str">
        <f>IFERROR(VLOOKUP(Tabla13[[#This Row],[% ACUM]],$D$5:$E$7,2,1),"C")</f>
        <v>A</v>
      </c>
    </row>
    <row r="979" spans="2:10" x14ac:dyDescent="0.2">
      <c r="B979" s="2">
        <v>348556</v>
      </c>
      <c r="C979" s="2" t="s">
        <v>455</v>
      </c>
      <c r="D979" s="2" t="s">
        <v>19</v>
      </c>
      <c r="E979" s="3" t="s">
        <v>6</v>
      </c>
      <c r="F979" s="11">
        <v>75236</v>
      </c>
      <c r="G979" s="11">
        <f>SUMIFS(Tabla13[VENTA ÚLT 12 MESES EN S/.],Tabla13[CATEGORÍA],Tabla13[[#This Row],[CATEGORÍA]])</f>
        <v>4926552</v>
      </c>
      <c r="H979" s="12">
        <f>IFERROR(Tabla13[[#This Row],[VENTA ÚLT 12 MESES EN S/.]]/Tabla13[[#This Row],[VENTA CAT ÚLT 12 MESES]],0)</f>
        <v>1.5271532706850551E-2</v>
      </c>
      <c r="I979" s="12">
        <f>SUMIFS($H$10:H979,$D$10:D979,Tabla13[[#This Row],[CATEGORÍA]])</f>
        <v>0.33291275520891689</v>
      </c>
      <c r="J979" s="3" t="str">
        <f>IFERROR(VLOOKUP(Tabla13[[#This Row],[% ACUM]],$D$5:$E$7,2,1),"C")</f>
        <v>A</v>
      </c>
    </row>
    <row r="980" spans="2:10" x14ac:dyDescent="0.2">
      <c r="B980" s="2">
        <v>348599</v>
      </c>
      <c r="C980" s="2" t="s">
        <v>295</v>
      </c>
      <c r="D980" s="2" t="s">
        <v>19</v>
      </c>
      <c r="E980" s="3" t="s">
        <v>6</v>
      </c>
      <c r="F980" s="11">
        <v>74449</v>
      </c>
      <c r="G980" s="11">
        <f>SUMIFS(Tabla13[VENTA ÚLT 12 MESES EN S/.],Tabla13[CATEGORÍA],Tabla13[[#This Row],[CATEGORÍA]])</f>
        <v>4926552</v>
      </c>
      <c r="H980" s="12">
        <f>IFERROR(Tabla13[[#This Row],[VENTA ÚLT 12 MESES EN S/.]]/Tabla13[[#This Row],[VENTA CAT ÚLT 12 MESES]],0)</f>
        <v>1.511178609299161E-2</v>
      </c>
      <c r="I980" s="12">
        <f>SUMIFS($H$10:H980,$D$10:D980,Tabla13[[#This Row],[CATEGORÍA]])</f>
        <v>0.34802454130190852</v>
      </c>
      <c r="J980" s="3" t="str">
        <f>IFERROR(VLOOKUP(Tabla13[[#This Row],[% ACUM]],$D$5:$E$7,2,1),"C")</f>
        <v>A</v>
      </c>
    </row>
    <row r="981" spans="2:10" x14ac:dyDescent="0.2">
      <c r="B981" s="2">
        <v>367902</v>
      </c>
      <c r="C981" s="2" t="s">
        <v>764</v>
      </c>
      <c r="D981" s="2" t="s">
        <v>19</v>
      </c>
      <c r="E981" s="3" t="s">
        <v>6</v>
      </c>
      <c r="F981" s="11">
        <v>74230</v>
      </c>
      <c r="G981" s="11">
        <f>SUMIFS(Tabla13[VENTA ÚLT 12 MESES EN S/.],Tabla13[CATEGORÍA],Tabla13[[#This Row],[CATEGORÍA]])</f>
        <v>4926552</v>
      </c>
      <c r="H981" s="12">
        <f>IFERROR(Tabla13[[#This Row],[VENTA ÚLT 12 MESES EN S/.]]/Tabla13[[#This Row],[VENTA CAT ÚLT 12 MESES]],0)</f>
        <v>1.5067333096250683E-2</v>
      </c>
      <c r="I981" s="12">
        <f>SUMIFS($H$10:H981,$D$10:D981,Tabla13[[#This Row],[CATEGORÍA]])</f>
        <v>0.36309187439815921</v>
      </c>
      <c r="J981" s="3" t="str">
        <f>IFERROR(VLOOKUP(Tabla13[[#This Row],[% ACUM]],$D$5:$E$7,2,1),"C")</f>
        <v>A</v>
      </c>
    </row>
    <row r="982" spans="2:10" x14ac:dyDescent="0.2">
      <c r="B982" s="2">
        <v>347773</v>
      </c>
      <c r="C982" s="2" t="s">
        <v>542</v>
      </c>
      <c r="D982" s="2" t="s">
        <v>19</v>
      </c>
      <c r="E982" s="3" t="s">
        <v>6</v>
      </c>
      <c r="F982" s="11">
        <v>73361</v>
      </c>
      <c r="G982" s="11">
        <f>SUMIFS(Tabla13[VENTA ÚLT 12 MESES EN S/.],Tabla13[CATEGORÍA],Tabla13[[#This Row],[CATEGORÍA]])</f>
        <v>4926552</v>
      </c>
      <c r="H982" s="12">
        <f>IFERROR(Tabla13[[#This Row],[VENTA ÚLT 12 MESES EN S/.]]/Tabla13[[#This Row],[VENTA CAT ÚLT 12 MESES]],0)</f>
        <v>1.4890941981328929E-2</v>
      </c>
      <c r="I982" s="12">
        <f>SUMIFS($H$10:H982,$D$10:D982,Tabla13[[#This Row],[CATEGORÍA]])</f>
        <v>0.37798281637948816</v>
      </c>
      <c r="J982" s="3" t="str">
        <f>IFERROR(VLOOKUP(Tabla13[[#This Row],[% ACUM]],$D$5:$E$7,2,1),"C")</f>
        <v>A</v>
      </c>
    </row>
    <row r="983" spans="2:10" x14ac:dyDescent="0.2">
      <c r="B983" s="2">
        <v>348473</v>
      </c>
      <c r="C983" s="2" t="s">
        <v>559</v>
      </c>
      <c r="D983" s="2" t="s">
        <v>19</v>
      </c>
      <c r="E983" s="3" t="s">
        <v>6</v>
      </c>
      <c r="F983" s="11">
        <v>72345</v>
      </c>
      <c r="G983" s="11">
        <f>SUMIFS(Tabla13[VENTA ÚLT 12 MESES EN S/.],Tabla13[CATEGORÍA],Tabla13[[#This Row],[CATEGORÍA]])</f>
        <v>4926552</v>
      </c>
      <c r="H983" s="12">
        <f>IFERROR(Tabla13[[#This Row],[VENTA ÚLT 12 MESES EN S/.]]/Tabla13[[#This Row],[VENTA CAT ÚLT 12 MESES]],0)</f>
        <v>1.4684712553526279E-2</v>
      </c>
      <c r="I983" s="12">
        <f>SUMIFS($H$10:H983,$D$10:D983,Tabla13[[#This Row],[CATEGORÍA]])</f>
        <v>0.39266752893301443</v>
      </c>
      <c r="J983" s="3" t="str">
        <f>IFERROR(VLOOKUP(Tabla13[[#This Row],[% ACUM]],$D$5:$E$7,2,1),"C")</f>
        <v>A</v>
      </c>
    </row>
    <row r="984" spans="2:10" x14ac:dyDescent="0.2">
      <c r="B984" s="2">
        <v>348555</v>
      </c>
      <c r="C984" s="2" t="s">
        <v>354</v>
      </c>
      <c r="D984" s="2" t="s">
        <v>19</v>
      </c>
      <c r="E984" s="3" t="s">
        <v>6</v>
      </c>
      <c r="F984" s="11">
        <v>72308</v>
      </c>
      <c r="G984" s="11">
        <f>SUMIFS(Tabla13[VENTA ÚLT 12 MESES EN S/.],Tabla13[CATEGORÍA],Tabla13[[#This Row],[CATEGORÍA]])</f>
        <v>4926552</v>
      </c>
      <c r="H984" s="12">
        <f>IFERROR(Tabla13[[#This Row],[VENTA ÚLT 12 MESES EN S/.]]/Tabla13[[#This Row],[VENTA CAT ÚLT 12 MESES]],0)</f>
        <v>1.4677202229875987E-2</v>
      </c>
      <c r="I984" s="12">
        <f>SUMIFS($H$10:H984,$D$10:D984,Tabla13[[#This Row],[CATEGORÍA]])</f>
        <v>0.40734473116289044</v>
      </c>
      <c r="J984" s="3" t="str">
        <f>IFERROR(VLOOKUP(Tabla13[[#This Row],[% ACUM]],$D$5:$E$7,2,1),"C")</f>
        <v>A</v>
      </c>
    </row>
    <row r="985" spans="2:10" x14ac:dyDescent="0.2">
      <c r="B985" s="2">
        <v>348451</v>
      </c>
      <c r="C985" s="2" t="s">
        <v>517</v>
      </c>
      <c r="D985" s="2" t="s">
        <v>19</v>
      </c>
      <c r="E985" s="3" t="s">
        <v>6</v>
      </c>
      <c r="F985" s="11">
        <v>71754</v>
      </c>
      <c r="G985" s="11">
        <f>SUMIFS(Tabla13[VENTA ÚLT 12 MESES EN S/.],Tabla13[CATEGORÍA],Tabla13[[#This Row],[CATEGORÍA]])</f>
        <v>4926552</v>
      </c>
      <c r="H985" s="12">
        <f>IFERROR(Tabla13[[#This Row],[VENTA ÚLT 12 MESES EN S/.]]/Tabla13[[#This Row],[VENTA CAT ÚLT 12 MESES]],0)</f>
        <v>1.4564750356841865E-2</v>
      </c>
      <c r="I985" s="12">
        <f>SUMIFS($H$10:H985,$D$10:D985,Tabla13[[#This Row],[CATEGORÍA]])</f>
        <v>0.42190948151973229</v>
      </c>
      <c r="J985" s="3" t="str">
        <f>IFERROR(VLOOKUP(Tabla13[[#This Row],[% ACUM]],$D$5:$E$7,2,1),"C")</f>
        <v>A</v>
      </c>
    </row>
    <row r="986" spans="2:10" x14ac:dyDescent="0.2">
      <c r="B986" s="2">
        <v>348460</v>
      </c>
      <c r="C986" s="2" t="s">
        <v>786</v>
      </c>
      <c r="D986" s="2" t="s">
        <v>19</v>
      </c>
      <c r="E986" s="3" t="s">
        <v>6</v>
      </c>
      <c r="F986" s="11">
        <v>71707</v>
      </c>
      <c r="G986" s="11">
        <f>SUMIFS(Tabla13[VENTA ÚLT 12 MESES EN S/.],Tabla13[CATEGORÍA],Tabla13[[#This Row],[CATEGORÍA]])</f>
        <v>4926552</v>
      </c>
      <c r="H986" s="12">
        <f>IFERROR(Tabla13[[#This Row],[VENTA ÚLT 12 MESES EN S/.]]/Tabla13[[#This Row],[VENTA CAT ÚLT 12 MESES]],0)</f>
        <v>1.4555210215988788E-2</v>
      </c>
      <c r="I986" s="12">
        <f>SUMIFS($H$10:H986,$D$10:D986,Tabla13[[#This Row],[CATEGORÍA]])</f>
        <v>0.43646469173572106</v>
      </c>
      <c r="J986" s="3" t="str">
        <f>IFERROR(VLOOKUP(Tabla13[[#This Row],[% ACUM]],$D$5:$E$7,2,1),"C")</f>
        <v>A</v>
      </c>
    </row>
    <row r="987" spans="2:10" x14ac:dyDescent="0.2">
      <c r="B987" s="2">
        <v>348627</v>
      </c>
      <c r="C987" s="2" t="s">
        <v>449</v>
      </c>
      <c r="D987" s="2" t="s">
        <v>19</v>
      </c>
      <c r="E987" s="3" t="s">
        <v>6</v>
      </c>
      <c r="F987" s="11">
        <v>70678</v>
      </c>
      <c r="G987" s="11">
        <f>SUMIFS(Tabla13[VENTA ÚLT 12 MESES EN S/.],Tabla13[CATEGORÍA],Tabla13[[#This Row],[CATEGORÍA]])</f>
        <v>4926552</v>
      </c>
      <c r="H987" s="12">
        <f>IFERROR(Tabla13[[#This Row],[VENTA ÚLT 12 MESES EN S/.]]/Tabla13[[#This Row],[VENTA CAT ÚLT 12 MESES]],0)</f>
        <v>1.4346342025822523E-2</v>
      </c>
      <c r="I987" s="12">
        <f>SUMIFS($H$10:H987,$D$10:D987,Tabla13[[#This Row],[CATEGORÍA]])</f>
        <v>0.45081103376154358</v>
      </c>
      <c r="J987" s="3" t="str">
        <f>IFERROR(VLOOKUP(Tabla13[[#This Row],[% ACUM]],$D$5:$E$7,2,1),"C")</f>
        <v>A</v>
      </c>
    </row>
    <row r="988" spans="2:10" x14ac:dyDescent="0.2">
      <c r="B988" s="2">
        <v>362659</v>
      </c>
      <c r="C988" s="2" t="s">
        <v>536</v>
      </c>
      <c r="D988" s="2" t="s">
        <v>19</v>
      </c>
      <c r="E988" s="3" t="s">
        <v>6</v>
      </c>
      <c r="F988" s="11">
        <v>70516</v>
      </c>
      <c r="G988" s="11">
        <f>SUMIFS(Tabla13[VENTA ÚLT 12 MESES EN S/.],Tabla13[CATEGORÍA],Tabla13[[#This Row],[CATEGORÍA]])</f>
        <v>4926552</v>
      </c>
      <c r="H988" s="12">
        <f>IFERROR(Tabla13[[#This Row],[VENTA ÚLT 12 MESES EN S/.]]/Tabla13[[#This Row],[VENTA CAT ÚLT 12 MESES]],0)</f>
        <v>1.4313458987137455E-2</v>
      </c>
      <c r="I988" s="12">
        <f>SUMIFS($H$10:H988,$D$10:D988,Tabla13[[#This Row],[CATEGORÍA]])</f>
        <v>0.46512449274868101</v>
      </c>
      <c r="J988" s="3" t="str">
        <f>IFERROR(VLOOKUP(Tabla13[[#This Row],[% ACUM]],$D$5:$E$7,2,1),"C")</f>
        <v>A</v>
      </c>
    </row>
    <row r="989" spans="2:10" x14ac:dyDescent="0.2">
      <c r="B989" s="2">
        <v>362806</v>
      </c>
      <c r="C989" s="2" t="s">
        <v>502</v>
      </c>
      <c r="D989" s="2" t="s">
        <v>19</v>
      </c>
      <c r="E989" s="3" t="s">
        <v>6</v>
      </c>
      <c r="F989" s="11">
        <v>70248</v>
      </c>
      <c r="G989" s="11">
        <f>SUMIFS(Tabla13[VENTA ÚLT 12 MESES EN S/.],Tabla13[CATEGORÍA],Tabla13[[#This Row],[CATEGORÍA]])</f>
        <v>4926552</v>
      </c>
      <c r="H989" s="12">
        <f>IFERROR(Tabla13[[#This Row],[VENTA ÚLT 12 MESES EN S/.]]/Tabla13[[#This Row],[VENTA CAT ÚLT 12 MESES]],0)</f>
        <v>1.4259059886102897E-2</v>
      </c>
      <c r="I989" s="12">
        <f>SUMIFS($H$10:H989,$D$10:D989,Tabla13[[#This Row],[CATEGORÍA]])</f>
        <v>0.47938355263478388</v>
      </c>
      <c r="J989" s="3" t="str">
        <f>IFERROR(VLOOKUP(Tabla13[[#This Row],[% ACUM]],$D$5:$E$7,2,1),"C")</f>
        <v>A</v>
      </c>
    </row>
    <row r="990" spans="2:10" x14ac:dyDescent="0.2">
      <c r="B990" s="2">
        <v>348016</v>
      </c>
      <c r="C990" s="2" t="s">
        <v>545</v>
      </c>
      <c r="D990" s="2" t="s">
        <v>19</v>
      </c>
      <c r="E990" s="3" t="s">
        <v>6</v>
      </c>
      <c r="F990" s="11">
        <v>70194</v>
      </c>
      <c r="G990" s="11">
        <f>SUMIFS(Tabla13[VENTA ÚLT 12 MESES EN S/.],Tabla13[CATEGORÍA],Tabla13[[#This Row],[CATEGORÍA]])</f>
        <v>4926552</v>
      </c>
      <c r="H990" s="12">
        <f>IFERROR(Tabla13[[#This Row],[VENTA ÚLT 12 MESES EN S/.]]/Tabla13[[#This Row],[VENTA CAT ÚLT 12 MESES]],0)</f>
        <v>1.4248098873207875E-2</v>
      </c>
      <c r="I990" s="12">
        <f>SUMIFS($H$10:H990,$D$10:D990,Tabla13[[#This Row],[CATEGORÍA]])</f>
        <v>0.49363165150799176</v>
      </c>
      <c r="J990" s="3" t="str">
        <f>IFERROR(VLOOKUP(Tabla13[[#This Row],[% ACUM]],$D$5:$E$7,2,1),"C")</f>
        <v>A</v>
      </c>
    </row>
    <row r="991" spans="2:10" x14ac:dyDescent="0.2">
      <c r="B991" s="2">
        <v>362801</v>
      </c>
      <c r="C991" s="2" t="s">
        <v>416</v>
      </c>
      <c r="D991" s="2" t="s">
        <v>19</v>
      </c>
      <c r="E991" s="3" t="s">
        <v>6</v>
      </c>
      <c r="F991" s="11">
        <v>68092</v>
      </c>
      <c r="G991" s="11">
        <f>SUMIFS(Tabla13[VENTA ÚLT 12 MESES EN S/.],Tabla13[CATEGORÍA],Tabla13[[#This Row],[CATEGORÍA]])</f>
        <v>4926552</v>
      </c>
      <c r="H991" s="12">
        <f>IFERROR(Tabla13[[#This Row],[VENTA ÚLT 12 MESES EN S/.]]/Tabla13[[#This Row],[VENTA CAT ÚLT 12 MESES]],0)</f>
        <v>1.3821431297183101E-2</v>
      </c>
      <c r="I991" s="12">
        <f>SUMIFS($H$10:H991,$D$10:D991,Tabla13[[#This Row],[CATEGORÍA]])</f>
        <v>0.50745308280517487</v>
      </c>
      <c r="J991" s="3" t="str">
        <f>IFERROR(VLOOKUP(Tabla13[[#This Row],[% ACUM]],$D$5:$E$7,2,1),"C")</f>
        <v>B</v>
      </c>
    </row>
    <row r="992" spans="2:10" x14ac:dyDescent="0.2">
      <c r="B992" s="2">
        <v>353540</v>
      </c>
      <c r="C992" s="2" t="s">
        <v>368</v>
      </c>
      <c r="D992" s="2" t="s">
        <v>19</v>
      </c>
      <c r="E992" s="3" t="s">
        <v>6</v>
      </c>
      <c r="F992" s="11">
        <v>67462</v>
      </c>
      <c r="G992" s="11">
        <f>SUMIFS(Tabla13[VENTA ÚLT 12 MESES EN S/.],Tabla13[CATEGORÍA],Tabla13[[#This Row],[CATEGORÍA]])</f>
        <v>4926552</v>
      </c>
      <c r="H992" s="12">
        <f>IFERROR(Tabla13[[#This Row],[VENTA ÚLT 12 MESES EN S/.]]/Tabla13[[#This Row],[VENTA CAT ÚLT 12 MESES]],0)</f>
        <v>1.3693552813407835E-2</v>
      </c>
      <c r="I992" s="12">
        <f>SUMIFS($H$10:H992,$D$10:D992,Tabla13[[#This Row],[CATEGORÍA]])</f>
        <v>0.52114663561858265</v>
      </c>
      <c r="J992" s="3" t="str">
        <f>IFERROR(VLOOKUP(Tabla13[[#This Row],[% ACUM]],$D$5:$E$7,2,1),"C")</f>
        <v>B</v>
      </c>
    </row>
    <row r="993" spans="2:10" x14ac:dyDescent="0.2">
      <c r="B993" s="2">
        <v>348620</v>
      </c>
      <c r="C993" s="2" t="s">
        <v>447</v>
      </c>
      <c r="D993" s="2" t="s">
        <v>19</v>
      </c>
      <c r="E993" s="3" t="s">
        <v>6</v>
      </c>
      <c r="F993" s="11">
        <v>66415</v>
      </c>
      <c r="G993" s="11">
        <f>SUMIFS(Tabla13[VENTA ÚLT 12 MESES EN S/.],Tabla13[CATEGORÍA],Tabla13[[#This Row],[CATEGORÍA]])</f>
        <v>4926552</v>
      </c>
      <c r="H993" s="12">
        <f>IFERROR(Tabla13[[#This Row],[VENTA ÚLT 12 MESES EN S/.]]/Tabla13[[#This Row],[VENTA CAT ÚLT 12 MESES]],0)</f>
        <v>1.3481030952276561E-2</v>
      </c>
      <c r="I993" s="12">
        <f>SUMIFS($H$10:H993,$D$10:D993,Tabla13[[#This Row],[CATEGORÍA]])</f>
        <v>0.53462766657085925</v>
      </c>
      <c r="J993" s="3" t="str">
        <f>IFERROR(VLOOKUP(Tabla13[[#This Row],[% ACUM]],$D$5:$E$7,2,1),"C")</f>
        <v>B</v>
      </c>
    </row>
    <row r="994" spans="2:10" x14ac:dyDescent="0.2">
      <c r="B994" s="2">
        <v>348540</v>
      </c>
      <c r="C994" s="2" t="s">
        <v>731</v>
      </c>
      <c r="D994" s="2" t="s">
        <v>19</v>
      </c>
      <c r="E994" s="3" t="s">
        <v>6</v>
      </c>
      <c r="F994" s="11">
        <v>65870</v>
      </c>
      <c r="G994" s="11">
        <f>SUMIFS(Tabla13[VENTA ÚLT 12 MESES EN S/.],Tabla13[CATEGORÍA],Tabla13[[#This Row],[CATEGORÍA]])</f>
        <v>4926552</v>
      </c>
      <c r="H994" s="12">
        <f>IFERROR(Tabla13[[#This Row],[VENTA ÚLT 12 MESES EN S/.]]/Tabla13[[#This Row],[VENTA CAT ÚLT 12 MESES]],0)</f>
        <v>1.3370405914724943E-2</v>
      </c>
      <c r="I994" s="12">
        <f>SUMIFS($H$10:H994,$D$10:D994,Tabla13[[#This Row],[CATEGORÍA]])</f>
        <v>0.54799807248558419</v>
      </c>
      <c r="J994" s="3" t="str">
        <f>IFERROR(VLOOKUP(Tabla13[[#This Row],[% ACUM]],$D$5:$E$7,2,1),"C")</f>
        <v>B</v>
      </c>
    </row>
    <row r="995" spans="2:10" x14ac:dyDescent="0.2">
      <c r="B995" s="2">
        <v>348158</v>
      </c>
      <c r="C995" s="2" t="s">
        <v>701</v>
      </c>
      <c r="D995" s="2" t="s">
        <v>19</v>
      </c>
      <c r="E995" s="3" t="s">
        <v>6</v>
      </c>
      <c r="F995" s="11">
        <v>58238</v>
      </c>
      <c r="G995" s="11">
        <f>SUMIFS(Tabla13[VENTA ÚLT 12 MESES EN S/.],Tabla13[CATEGORÍA],Tabla13[[#This Row],[CATEGORÍA]])</f>
        <v>4926552</v>
      </c>
      <c r="H995" s="12">
        <f>IFERROR(Tabla13[[#This Row],[VENTA ÚLT 12 MESES EN S/.]]/Tabla13[[#This Row],[VENTA CAT ÚLT 12 MESES]],0)</f>
        <v>1.1821249425561732E-2</v>
      </c>
      <c r="I995" s="12">
        <f>SUMIFS($H$10:H995,$D$10:D995,Tabla13[[#This Row],[CATEGORÍA]])</f>
        <v>0.55981932191114592</v>
      </c>
      <c r="J995" s="3" t="str">
        <f>IFERROR(VLOOKUP(Tabla13[[#This Row],[% ACUM]],$D$5:$E$7,2,1),"C")</f>
        <v>B</v>
      </c>
    </row>
    <row r="996" spans="2:10" x14ac:dyDescent="0.2">
      <c r="B996" s="2">
        <v>348168</v>
      </c>
      <c r="C996" s="2" t="s">
        <v>381</v>
      </c>
      <c r="D996" s="2" t="s">
        <v>19</v>
      </c>
      <c r="E996" s="3" t="s">
        <v>6</v>
      </c>
      <c r="F996" s="11">
        <v>57895</v>
      </c>
      <c r="G996" s="11">
        <f>SUMIFS(Tabla13[VENTA ÚLT 12 MESES EN S/.],Tabla13[CATEGORÍA],Tabla13[[#This Row],[CATEGORÍA]])</f>
        <v>4926552</v>
      </c>
      <c r="H996" s="12">
        <f>IFERROR(Tabla13[[#This Row],[VENTA ÚLT 12 MESES EN S/.]]/Tabla13[[#This Row],[VENTA CAT ÚLT 12 MESES]],0)</f>
        <v>1.175162669550631E-2</v>
      </c>
      <c r="I996" s="12">
        <f>SUMIFS($H$10:H996,$D$10:D996,Tabla13[[#This Row],[CATEGORÍA]])</f>
        <v>0.57157094860665225</v>
      </c>
      <c r="J996" s="3" t="str">
        <f>IFERROR(VLOOKUP(Tabla13[[#This Row],[% ACUM]],$D$5:$E$7,2,1),"C")</f>
        <v>B</v>
      </c>
    </row>
    <row r="997" spans="2:10" x14ac:dyDescent="0.2">
      <c r="B997" s="2">
        <v>347661</v>
      </c>
      <c r="C997" s="2" t="s">
        <v>575</v>
      </c>
      <c r="D997" s="2" t="s">
        <v>19</v>
      </c>
      <c r="E997" s="3" t="s">
        <v>6</v>
      </c>
      <c r="F997" s="11">
        <v>57018</v>
      </c>
      <c r="G997" s="11">
        <f>SUMIFS(Tabla13[VENTA ÚLT 12 MESES EN S/.],Tabla13[CATEGORÍA],Tabla13[[#This Row],[CATEGORÍA]])</f>
        <v>4926552</v>
      </c>
      <c r="H997" s="12">
        <f>IFERROR(Tabla13[[#This Row],[VENTA ÚLT 12 MESES EN S/.]]/Tabla13[[#This Row],[VENTA CAT ÚLT 12 MESES]],0)</f>
        <v>1.1573611726822329E-2</v>
      </c>
      <c r="I997" s="12">
        <f>SUMIFS($H$10:H997,$D$10:D997,Tabla13[[#This Row],[CATEGORÍA]])</f>
        <v>0.58314456033347462</v>
      </c>
      <c r="J997" s="3" t="str">
        <f>IFERROR(VLOOKUP(Tabla13[[#This Row],[% ACUM]],$D$5:$E$7,2,1),"C")</f>
        <v>B</v>
      </c>
    </row>
    <row r="998" spans="2:10" x14ac:dyDescent="0.2">
      <c r="B998" s="2">
        <v>348601</v>
      </c>
      <c r="C998" s="2" t="s">
        <v>646</v>
      </c>
      <c r="D998" s="2" t="s">
        <v>19</v>
      </c>
      <c r="E998" s="3" t="s">
        <v>6</v>
      </c>
      <c r="F998" s="11">
        <v>56823</v>
      </c>
      <c r="G998" s="11">
        <f>SUMIFS(Tabla13[VENTA ÚLT 12 MESES EN S/.],Tabla13[CATEGORÍA],Tabla13[[#This Row],[CATEGORÍA]])</f>
        <v>4926552</v>
      </c>
      <c r="H998" s="12">
        <f>IFERROR(Tabla13[[#This Row],[VENTA ÚLT 12 MESES EN S/.]]/Tabla13[[#This Row],[VENTA CAT ÚLT 12 MESES]],0)</f>
        <v>1.1534030291368081E-2</v>
      </c>
      <c r="I998" s="12">
        <f>SUMIFS($H$10:H998,$D$10:D998,Tabla13[[#This Row],[CATEGORÍA]])</f>
        <v>0.59467859062484274</v>
      </c>
      <c r="J998" s="3" t="str">
        <f>IFERROR(VLOOKUP(Tabla13[[#This Row],[% ACUM]],$D$5:$E$7,2,1),"C")</f>
        <v>B</v>
      </c>
    </row>
    <row r="999" spans="2:10" x14ac:dyDescent="0.2">
      <c r="B999" s="2">
        <v>348639</v>
      </c>
      <c r="C999" s="2" t="s">
        <v>455</v>
      </c>
      <c r="D999" s="2" t="s">
        <v>19</v>
      </c>
      <c r="E999" s="3" t="s">
        <v>6</v>
      </c>
      <c r="F999" s="11">
        <v>55365</v>
      </c>
      <c r="G999" s="11">
        <f>SUMIFS(Tabla13[VENTA ÚLT 12 MESES EN S/.],Tabla13[CATEGORÍA],Tabla13[[#This Row],[CATEGORÍA]])</f>
        <v>4926552</v>
      </c>
      <c r="H999" s="12">
        <f>IFERROR(Tabla13[[#This Row],[VENTA ÚLT 12 MESES EN S/.]]/Tabla13[[#This Row],[VENTA CAT ÚLT 12 MESES]],0)</f>
        <v>1.1238082943202467E-2</v>
      </c>
      <c r="I999" s="12">
        <f>SUMIFS($H$10:H999,$D$10:D999,Tabla13[[#This Row],[CATEGORÍA]])</f>
        <v>0.60591667356804524</v>
      </c>
      <c r="J999" s="3" t="str">
        <f>IFERROR(VLOOKUP(Tabla13[[#This Row],[% ACUM]],$D$5:$E$7,2,1),"C")</f>
        <v>B</v>
      </c>
    </row>
    <row r="1000" spans="2:10" x14ac:dyDescent="0.2">
      <c r="B1000" s="2">
        <v>347779</v>
      </c>
      <c r="C1000" s="2" t="s">
        <v>652</v>
      </c>
      <c r="D1000" s="2" t="s">
        <v>19</v>
      </c>
      <c r="E1000" s="3" t="s">
        <v>6</v>
      </c>
      <c r="F1000" s="11">
        <v>55231</v>
      </c>
      <c r="G1000" s="11">
        <f>SUMIFS(Tabla13[VENTA ÚLT 12 MESES EN S/.],Tabla13[CATEGORÍA],Tabla13[[#This Row],[CATEGORÍA]])</f>
        <v>4926552</v>
      </c>
      <c r="H1000" s="12">
        <f>IFERROR(Tabla13[[#This Row],[VENTA ÚLT 12 MESES EN S/.]]/Tabla13[[#This Row],[VENTA CAT ÚLT 12 MESES]],0)</f>
        <v>1.1210883392685188E-2</v>
      </c>
      <c r="I1000" s="12">
        <f>SUMIFS($H$10:H1000,$D$10:D1000,Tabla13[[#This Row],[CATEGORÍA]])</f>
        <v>0.61712755696073041</v>
      </c>
      <c r="J1000" s="3" t="str">
        <f>IFERROR(VLOOKUP(Tabla13[[#This Row],[% ACUM]],$D$5:$E$7,2,1),"C")</f>
        <v>B</v>
      </c>
    </row>
    <row r="1001" spans="2:10" x14ac:dyDescent="0.2">
      <c r="B1001" s="2">
        <v>348553</v>
      </c>
      <c r="C1001" s="2" t="s">
        <v>372</v>
      </c>
      <c r="D1001" s="2" t="s">
        <v>19</v>
      </c>
      <c r="E1001" s="3" t="s">
        <v>6</v>
      </c>
      <c r="F1001" s="11">
        <v>54929</v>
      </c>
      <c r="G1001" s="11">
        <f>SUMIFS(Tabla13[VENTA ÚLT 12 MESES EN S/.],Tabla13[CATEGORÍA],Tabla13[[#This Row],[CATEGORÍA]])</f>
        <v>4926552</v>
      </c>
      <c r="H1001" s="12">
        <f>IFERROR(Tabla13[[#This Row],[VENTA ÚLT 12 MESES EN S/.]]/Tabla13[[#This Row],[VENTA CAT ÚLT 12 MESES]],0)</f>
        <v>1.1149582913161172E-2</v>
      </c>
      <c r="I1001" s="12">
        <f>SUMIFS($H$10:H1001,$D$10:D1001,Tabla13[[#This Row],[CATEGORÍA]])</f>
        <v>0.62827713987389155</v>
      </c>
      <c r="J1001" s="3" t="str">
        <f>IFERROR(VLOOKUP(Tabla13[[#This Row],[% ACUM]],$D$5:$E$7,2,1),"C")</f>
        <v>B</v>
      </c>
    </row>
    <row r="1002" spans="2:10" x14ac:dyDescent="0.2">
      <c r="B1002" s="2">
        <v>348604</v>
      </c>
      <c r="C1002" s="2" t="s">
        <v>375</v>
      </c>
      <c r="D1002" s="2" t="s">
        <v>19</v>
      </c>
      <c r="E1002" s="3" t="s">
        <v>6</v>
      </c>
      <c r="F1002" s="11">
        <v>53543</v>
      </c>
      <c r="G1002" s="11">
        <f>SUMIFS(Tabla13[VENTA ÚLT 12 MESES EN S/.],Tabla13[CATEGORÍA],Tabla13[[#This Row],[CATEGORÍA]])</f>
        <v>4926552</v>
      </c>
      <c r="H1002" s="12">
        <f>IFERROR(Tabla13[[#This Row],[VENTA ÚLT 12 MESES EN S/.]]/Tabla13[[#This Row],[VENTA CAT ÚLT 12 MESES]],0)</f>
        <v>1.0868250248855588E-2</v>
      </c>
      <c r="I1002" s="12">
        <f>SUMIFS($H$10:H1002,$D$10:D1002,Tabla13[[#This Row],[CATEGORÍA]])</f>
        <v>0.63914539012274718</v>
      </c>
      <c r="J1002" s="3" t="str">
        <f>IFERROR(VLOOKUP(Tabla13[[#This Row],[% ACUM]],$D$5:$E$7,2,1),"C")</f>
        <v>B</v>
      </c>
    </row>
    <row r="1003" spans="2:10" x14ac:dyDescent="0.2">
      <c r="B1003" s="2">
        <v>348583</v>
      </c>
      <c r="C1003" s="2" t="s">
        <v>437</v>
      </c>
      <c r="D1003" s="2" t="s">
        <v>19</v>
      </c>
      <c r="E1003" s="3" t="s">
        <v>6</v>
      </c>
      <c r="F1003" s="11">
        <v>52308</v>
      </c>
      <c r="G1003" s="11">
        <f>SUMIFS(Tabla13[VENTA ÚLT 12 MESES EN S/.],Tabla13[CATEGORÍA],Tabla13[[#This Row],[CATEGORÍA]])</f>
        <v>4926552</v>
      </c>
      <c r="H1003" s="12">
        <f>IFERROR(Tabla13[[#This Row],[VENTA ÚLT 12 MESES EN S/.]]/Tabla13[[#This Row],[VENTA CAT ÚLT 12 MESES]],0)</f>
        <v>1.0617567824312014E-2</v>
      </c>
      <c r="I1003" s="12">
        <f>SUMIFS($H$10:H1003,$D$10:D1003,Tabla13[[#This Row],[CATEGORÍA]])</f>
        <v>0.64976295794705918</v>
      </c>
      <c r="J1003" s="3" t="str">
        <f>IFERROR(VLOOKUP(Tabla13[[#This Row],[% ACUM]],$D$5:$E$7,2,1),"C")</f>
        <v>B</v>
      </c>
    </row>
    <row r="1004" spans="2:10" x14ac:dyDescent="0.2">
      <c r="B1004" s="2">
        <v>348345</v>
      </c>
      <c r="C1004" s="2" t="s">
        <v>190</v>
      </c>
      <c r="D1004" s="2" t="s">
        <v>19</v>
      </c>
      <c r="E1004" s="3" t="s">
        <v>6</v>
      </c>
      <c r="F1004" s="11">
        <v>51885</v>
      </c>
      <c r="G1004" s="11">
        <f>SUMIFS(Tabla13[VENTA ÚLT 12 MESES EN S/.],Tabla13[CATEGORÍA],Tabla13[[#This Row],[CATEGORÍA]])</f>
        <v>4926552</v>
      </c>
      <c r="H1004" s="12">
        <f>IFERROR(Tabla13[[#This Row],[VENTA ÚLT 12 MESES EN S/.]]/Tabla13[[#This Row],[VENTA CAT ÚLT 12 MESES]],0)</f>
        <v>1.0531706556634336E-2</v>
      </c>
      <c r="I1004" s="12">
        <f>SUMIFS($H$10:H1004,$D$10:D1004,Tabla13[[#This Row],[CATEGORÍA]])</f>
        <v>0.66029466450369356</v>
      </c>
      <c r="J1004" s="3" t="str">
        <f>IFERROR(VLOOKUP(Tabla13[[#This Row],[% ACUM]],$D$5:$E$7,2,1),"C")</f>
        <v>B</v>
      </c>
    </row>
    <row r="1005" spans="2:10" x14ac:dyDescent="0.2">
      <c r="B1005" s="2">
        <v>366811</v>
      </c>
      <c r="C1005" s="2" t="s">
        <v>626</v>
      </c>
      <c r="D1005" s="2" t="s">
        <v>19</v>
      </c>
      <c r="E1005" s="3" t="s">
        <v>6</v>
      </c>
      <c r="F1005" s="11">
        <v>51492</v>
      </c>
      <c r="G1005" s="11">
        <f>SUMIFS(Tabla13[VENTA ÚLT 12 MESES EN S/.],Tabla13[CATEGORÍA],Tabla13[[#This Row],[CATEGORÍA]])</f>
        <v>4926552</v>
      </c>
      <c r="H1005" s="12">
        <f>IFERROR(Tabla13[[#This Row],[VENTA ÚLT 12 MESES EN S/.]]/Tabla13[[#This Row],[VENTA CAT ÚLT 12 MESES]],0)</f>
        <v>1.0451934740565003E-2</v>
      </c>
      <c r="I1005" s="12">
        <f>SUMIFS($H$10:H1005,$D$10:D1005,Tabla13[[#This Row],[CATEGORÍA]])</f>
        <v>0.67074659924425861</v>
      </c>
      <c r="J1005" s="3" t="str">
        <f>IFERROR(VLOOKUP(Tabla13[[#This Row],[% ACUM]],$D$5:$E$7,2,1),"C")</f>
        <v>B</v>
      </c>
    </row>
    <row r="1006" spans="2:10" x14ac:dyDescent="0.2">
      <c r="B1006" s="2">
        <v>348551</v>
      </c>
      <c r="C1006" s="2" t="s">
        <v>296</v>
      </c>
      <c r="D1006" s="2" t="s">
        <v>19</v>
      </c>
      <c r="E1006" s="3" t="s">
        <v>6</v>
      </c>
      <c r="F1006" s="11">
        <v>50650</v>
      </c>
      <c r="G1006" s="11">
        <f>SUMIFS(Tabla13[VENTA ÚLT 12 MESES EN S/.],Tabla13[CATEGORÍA],Tabla13[[#This Row],[CATEGORÍA]])</f>
        <v>4926552</v>
      </c>
      <c r="H1006" s="12">
        <f>IFERROR(Tabla13[[#This Row],[VENTA ÚLT 12 MESES EN S/.]]/Tabla13[[#This Row],[VENTA CAT ÚLT 12 MESES]],0)</f>
        <v>1.028102413209076E-2</v>
      </c>
      <c r="I1006" s="12">
        <f>SUMIFS($H$10:H1006,$D$10:D1006,Tabla13[[#This Row],[CATEGORÍA]])</f>
        <v>0.68102762337634937</v>
      </c>
      <c r="J1006" s="3" t="str">
        <f>IFERROR(VLOOKUP(Tabla13[[#This Row],[% ACUM]],$D$5:$E$7,2,1),"C")</f>
        <v>B</v>
      </c>
    </row>
    <row r="1007" spans="2:10" x14ac:dyDescent="0.2">
      <c r="B1007" s="2">
        <v>348628</v>
      </c>
      <c r="C1007" s="2" t="s">
        <v>73</v>
      </c>
      <c r="D1007" s="2" t="s">
        <v>19</v>
      </c>
      <c r="E1007" s="3" t="s">
        <v>6</v>
      </c>
      <c r="F1007" s="11">
        <v>50337</v>
      </c>
      <c r="G1007" s="11">
        <f>SUMIFS(Tabla13[VENTA ÚLT 12 MESES EN S/.],Tabla13[CATEGORÍA],Tabla13[[#This Row],[CATEGORÍA]])</f>
        <v>4926552</v>
      </c>
      <c r="H1007" s="12">
        <f>IFERROR(Tabla13[[#This Row],[VENTA ÚLT 12 MESES EN S/.]]/Tabla13[[#This Row],[VENTA CAT ÚLT 12 MESES]],0)</f>
        <v>1.0217490853643684E-2</v>
      </c>
      <c r="I1007" s="12">
        <f>SUMIFS($H$10:H1007,$D$10:D1007,Tabla13[[#This Row],[CATEGORÍA]])</f>
        <v>0.69124511422999302</v>
      </c>
      <c r="J1007" s="3" t="str">
        <f>IFERROR(VLOOKUP(Tabla13[[#This Row],[% ACUM]],$D$5:$E$7,2,1),"C")</f>
        <v>B</v>
      </c>
    </row>
    <row r="1008" spans="2:10" x14ac:dyDescent="0.2">
      <c r="B1008" s="2">
        <v>348288</v>
      </c>
      <c r="C1008" s="2" t="s">
        <v>439</v>
      </c>
      <c r="D1008" s="2" t="s">
        <v>19</v>
      </c>
      <c r="E1008" s="3" t="s">
        <v>6</v>
      </c>
      <c r="F1008" s="11">
        <v>49891</v>
      </c>
      <c r="G1008" s="11">
        <f>SUMIFS(Tabla13[VENTA ÚLT 12 MESES EN S/.],Tabla13[CATEGORÍA],Tabla13[[#This Row],[CATEGORÍA]])</f>
        <v>4926552</v>
      </c>
      <c r="H1008" s="12">
        <f>IFERROR(Tabla13[[#This Row],[VENTA ÚLT 12 MESES EN S/.]]/Tabla13[[#This Row],[VENTA CAT ÚLT 12 MESES]],0)</f>
        <v>1.0126961006399607E-2</v>
      </c>
      <c r="I1008" s="12">
        <f>SUMIFS($H$10:H1008,$D$10:D1008,Tabla13[[#This Row],[CATEGORÍA]])</f>
        <v>0.70137207523639267</v>
      </c>
      <c r="J1008" s="3" t="str">
        <f>IFERROR(VLOOKUP(Tabla13[[#This Row],[% ACUM]],$D$5:$E$7,2,1),"C")</f>
        <v>B</v>
      </c>
    </row>
    <row r="1009" spans="2:10" x14ac:dyDescent="0.2">
      <c r="B1009" s="2">
        <v>347794</v>
      </c>
      <c r="C1009" s="2" t="s">
        <v>703</v>
      </c>
      <c r="D1009" s="2" t="s">
        <v>19</v>
      </c>
      <c r="E1009" s="3" t="s">
        <v>6</v>
      </c>
      <c r="F1009" s="11">
        <v>49506</v>
      </c>
      <c r="G1009" s="11">
        <f>SUMIFS(Tabla13[VENTA ÚLT 12 MESES EN S/.],Tabla13[CATEGORÍA],Tabla13[[#This Row],[CATEGORÍA]])</f>
        <v>4926552</v>
      </c>
      <c r="H1009" s="12">
        <f>IFERROR(Tabla13[[#This Row],[VENTA ÚLT 12 MESES EN S/.]]/Tabla13[[#This Row],[VENTA CAT ÚLT 12 MESES]],0)</f>
        <v>1.0048813044092501E-2</v>
      </c>
      <c r="I1009" s="12">
        <f>SUMIFS($H$10:H1009,$D$10:D1009,Tabla13[[#This Row],[CATEGORÍA]])</f>
        <v>0.71142088828048522</v>
      </c>
      <c r="J1009" s="3" t="str">
        <f>IFERROR(VLOOKUP(Tabla13[[#This Row],[% ACUM]],$D$5:$E$7,2,1),"C")</f>
        <v>B</v>
      </c>
    </row>
    <row r="1010" spans="2:10" x14ac:dyDescent="0.2">
      <c r="B1010" s="2">
        <v>348166</v>
      </c>
      <c r="C1010" s="2" t="s">
        <v>31</v>
      </c>
      <c r="D1010" s="2" t="s">
        <v>19</v>
      </c>
      <c r="E1010" s="3" t="s">
        <v>6</v>
      </c>
      <c r="F1010" s="11">
        <v>49295</v>
      </c>
      <c r="G1010" s="11">
        <f>SUMIFS(Tabla13[VENTA ÚLT 12 MESES EN S/.],Tabla13[CATEGORÍA],Tabla13[[#This Row],[CATEGORÍA]])</f>
        <v>4926552</v>
      </c>
      <c r="H1010" s="12">
        <f>IFERROR(Tabla13[[#This Row],[VENTA ÚLT 12 MESES EN S/.]]/Tabla13[[#This Row],[VENTA CAT ÚLT 12 MESES]],0)</f>
        <v>1.0005983901113801E-2</v>
      </c>
      <c r="I1010" s="12">
        <f>SUMIFS($H$10:H1010,$D$10:D1010,Tabla13[[#This Row],[CATEGORÍA]])</f>
        <v>0.72142687218159907</v>
      </c>
      <c r="J1010" s="3" t="str">
        <f>IFERROR(VLOOKUP(Tabla13[[#This Row],[% ACUM]],$D$5:$E$7,2,1),"C")</f>
        <v>B</v>
      </c>
    </row>
    <row r="1011" spans="2:10" x14ac:dyDescent="0.2">
      <c r="B1011" s="2">
        <v>348392</v>
      </c>
      <c r="C1011" s="2" t="s">
        <v>715</v>
      </c>
      <c r="D1011" s="2" t="s">
        <v>19</v>
      </c>
      <c r="E1011" s="3" t="s">
        <v>6</v>
      </c>
      <c r="F1011" s="11">
        <v>48758</v>
      </c>
      <c r="G1011" s="11">
        <f>SUMIFS(Tabla13[VENTA ÚLT 12 MESES EN S/.],Tabla13[CATEGORÍA],Tabla13[[#This Row],[CATEGORÍA]])</f>
        <v>4926552</v>
      </c>
      <c r="H1011" s="12">
        <f>IFERROR(Tabla13[[#This Row],[VENTA ÚLT 12 MESES EN S/.]]/Tabla13[[#This Row],[VENTA CAT ÚLT 12 MESES]],0)</f>
        <v>9.8969827173244086E-3</v>
      </c>
      <c r="I1011" s="12">
        <f>SUMIFS($H$10:H1011,$D$10:D1011,Tabla13[[#This Row],[CATEGORÍA]])</f>
        <v>0.73132385489892349</v>
      </c>
      <c r="J1011" s="3" t="str">
        <f>IFERROR(VLOOKUP(Tabla13[[#This Row],[% ACUM]],$D$5:$E$7,2,1),"C")</f>
        <v>B</v>
      </c>
    </row>
    <row r="1012" spans="2:10" x14ac:dyDescent="0.2">
      <c r="B1012" s="2">
        <v>348466</v>
      </c>
      <c r="C1012" s="2" t="s">
        <v>414</v>
      </c>
      <c r="D1012" s="2" t="s">
        <v>19</v>
      </c>
      <c r="E1012" s="3" t="s">
        <v>6</v>
      </c>
      <c r="F1012" s="11">
        <v>48553</v>
      </c>
      <c r="G1012" s="11">
        <f>SUMIFS(Tabla13[VENTA ÚLT 12 MESES EN S/.],Tabla13[CATEGORÍA],Tabla13[[#This Row],[CATEGORÍA]])</f>
        <v>4926552</v>
      </c>
      <c r="H1012" s="12">
        <f>IFERROR(Tabla13[[#This Row],[VENTA ÚLT 12 MESES EN S/.]]/Tabla13[[#This Row],[VENTA CAT ÚLT 12 MESES]],0)</f>
        <v>9.8553714646673774E-3</v>
      </c>
      <c r="I1012" s="12">
        <f>SUMIFS($H$10:H1012,$D$10:D1012,Tabla13[[#This Row],[CATEGORÍA]])</f>
        <v>0.7411792263635909</v>
      </c>
      <c r="J1012" s="3" t="str">
        <f>IFERROR(VLOOKUP(Tabla13[[#This Row],[% ACUM]],$D$5:$E$7,2,1),"C")</f>
        <v>B</v>
      </c>
    </row>
    <row r="1013" spans="2:10" x14ac:dyDescent="0.2">
      <c r="B1013" s="2">
        <v>348596</v>
      </c>
      <c r="C1013" s="2" t="s">
        <v>389</v>
      </c>
      <c r="D1013" s="2" t="s">
        <v>19</v>
      </c>
      <c r="E1013" s="3" t="s">
        <v>6</v>
      </c>
      <c r="F1013" s="11">
        <v>48436</v>
      </c>
      <c r="G1013" s="11">
        <f>SUMIFS(Tabla13[VENTA ÚLT 12 MESES EN S/.],Tabla13[CATEGORÍA],Tabla13[[#This Row],[CATEGORÍA]])</f>
        <v>4926552</v>
      </c>
      <c r="H1013" s="12">
        <f>IFERROR(Tabla13[[#This Row],[VENTA ÚLT 12 MESES EN S/.]]/Tabla13[[#This Row],[VENTA CAT ÚLT 12 MESES]],0)</f>
        <v>9.8316226033948288E-3</v>
      </c>
      <c r="I1013" s="12">
        <f>SUMIFS($H$10:H1013,$D$10:D1013,Tabla13[[#This Row],[CATEGORÍA]])</f>
        <v>0.75101084896698578</v>
      </c>
      <c r="J1013" s="3" t="str">
        <f>IFERROR(VLOOKUP(Tabla13[[#This Row],[% ACUM]],$D$5:$E$7,2,1),"C")</f>
        <v>B</v>
      </c>
    </row>
    <row r="1014" spans="2:10" x14ac:dyDescent="0.2">
      <c r="B1014" s="2">
        <v>348598</v>
      </c>
      <c r="C1014" s="2" t="s">
        <v>155</v>
      </c>
      <c r="D1014" s="2" t="s">
        <v>19</v>
      </c>
      <c r="E1014" s="3" t="s">
        <v>6</v>
      </c>
      <c r="F1014" s="11">
        <v>47586</v>
      </c>
      <c r="G1014" s="11">
        <f>SUMIFS(Tabla13[VENTA ÚLT 12 MESES EN S/.],Tabla13[CATEGORÍA],Tabla13[[#This Row],[CATEGORÍA]])</f>
        <v>4926552</v>
      </c>
      <c r="H1014" s="12">
        <f>IFERROR(Tabla13[[#This Row],[VENTA ÚLT 12 MESES EN S/.]]/Tabla13[[#This Row],[VENTA CAT ÚLT 12 MESES]],0)</f>
        <v>9.659088141158359E-3</v>
      </c>
      <c r="I1014" s="12">
        <f>SUMIFS($H$10:H1014,$D$10:D1014,Tabla13[[#This Row],[CATEGORÍA]])</f>
        <v>0.76066993710814412</v>
      </c>
      <c r="J1014" s="3" t="str">
        <f>IFERROR(VLOOKUP(Tabla13[[#This Row],[% ACUM]],$D$5:$E$7,2,1),"C")</f>
        <v>B</v>
      </c>
    </row>
    <row r="1015" spans="2:10" x14ac:dyDescent="0.2">
      <c r="B1015" s="2">
        <v>348544</v>
      </c>
      <c r="C1015" s="2" t="s">
        <v>768</v>
      </c>
      <c r="D1015" s="2" t="s">
        <v>19</v>
      </c>
      <c r="E1015" s="3" t="s">
        <v>6</v>
      </c>
      <c r="F1015" s="11">
        <v>44970</v>
      </c>
      <c r="G1015" s="11">
        <f>SUMIFS(Tabla13[VENTA ÚLT 12 MESES EN S/.],Tabla13[CATEGORÍA],Tabla13[[#This Row],[CATEGORÍA]])</f>
        <v>4926552</v>
      </c>
      <c r="H1015" s="12">
        <f>IFERROR(Tabla13[[#This Row],[VENTA ÚLT 12 MESES EN S/.]]/Tabla13[[#This Row],[VENTA CAT ÚLT 12 MESES]],0)</f>
        <v>9.1280879609105924E-3</v>
      </c>
      <c r="I1015" s="12">
        <f>SUMIFS($H$10:H1015,$D$10:D1015,Tabla13[[#This Row],[CATEGORÍA]])</f>
        <v>0.7697980250690547</v>
      </c>
      <c r="J1015" s="3" t="str">
        <f>IFERROR(VLOOKUP(Tabla13[[#This Row],[% ACUM]],$D$5:$E$7,2,1),"C")</f>
        <v>B</v>
      </c>
    </row>
    <row r="1016" spans="2:10" x14ac:dyDescent="0.2">
      <c r="B1016" s="2">
        <v>347797</v>
      </c>
      <c r="C1016" s="2" t="s">
        <v>704</v>
      </c>
      <c r="D1016" s="2" t="s">
        <v>19</v>
      </c>
      <c r="E1016" s="3" t="s">
        <v>6</v>
      </c>
      <c r="F1016" s="11">
        <v>44735</v>
      </c>
      <c r="G1016" s="11">
        <f>SUMIFS(Tabla13[VENTA ÚLT 12 MESES EN S/.],Tabla13[CATEGORÍA],Tabla13[[#This Row],[CATEGORÍA]])</f>
        <v>4926552</v>
      </c>
      <c r="H1016" s="12">
        <f>IFERROR(Tabla13[[#This Row],[VENTA ÚLT 12 MESES EN S/.]]/Tabla13[[#This Row],[VENTA CAT ÚLT 12 MESES]],0)</f>
        <v>9.080387256645216E-3</v>
      </c>
      <c r="I1016" s="12">
        <f>SUMIFS($H$10:H1016,$D$10:D1016,Tabla13[[#This Row],[CATEGORÍA]])</f>
        <v>0.77887841232569988</v>
      </c>
      <c r="J1016" s="3" t="str">
        <f>IFERROR(VLOOKUP(Tabla13[[#This Row],[% ACUM]],$D$5:$E$7,2,1),"C")</f>
        <v>B</v>
      </c>
    </row>
    <row r="1017" spans="2:10" x14ac:dyDescent="0.2">
      <c r="B1017" s="2">
        <v>347808</v>
      </c>
      <c r="C1017" s="2" t="s">
        <v>389</v>
      </c>
      <c r="D1017" s="2" t="s">
        <v>19</v>
      </c>
      <c r="E1017" s="3" t="s">
        <v>6</v>
      </c>
      <c r="F1017" s="11">
        <v>44700</v>
      </c>
      <c r="G1017" s="11">
        <f>SUMIFS(Tabla13[VENTA ÚLT 12 MESES EN S/.],Tabla13[CATEGORÍA],Tabla13[[#This Row],[CATEGORÍA]])</f>
        <v>4926552</v>
      </c>
      <c r="H1017" s="12">
        <f>IFERROR(Tabla13[[#This Row],[VENTA ÚLT 12 MESES EN S/.]]/Tabla13[[#This Row],[VENTA CAT ÚLT 12 MESES]],0)</f>
        <v>9.0732828964354782E-3</v>
      </c>
      <c r="I1017" s="12">
        <f>SUMIFS($H$10:H1017,$D$10:D1017,Tabla13[[#This Row],[CATEGORÍA]])</f>
        <v>0.78795169522213537</v>
      </c>
      <c r="J1017" s="3" t="str">
        <f>IFERROR(VLOOKUP(Tabla13[[#This Row],[% ACUM]],$D$5:$E$7,2,1),"C")</f>
        <v>B</v>
      </c>
    </row>
    <row r="1018" spans="2:10" x14ac:dyDescent="0.2">
      <c r="B1018" s="2">
        <v>348645</v>
      </c>
      <c r="C1018" s="2" t="s">
        <v>73</v>
      </c>
      <c r="D1018" s="2" t="s">
        <v>19</v>
      </c>
      <c r="E1018" s="3" t="s">
        <v>6</v>
      </c>
      <c r="F1018" s="11">
        <v>43976</v>
      </c>
      <c r="G1018" s="11">
        <f>SUMIFS(Tabla13[VENTA ÚLT 12 MESES EN S/.],Tabla13[CATEGORÍA],Tabla13[[#This Row],[CATEGORÍA]])</f>
        <v>4926552</v>
      </c>
      <c r="H1018" s="12">
        <f>IFERROR(Tabla13[[#This Row],[VENTA ÚLT 12 MESES EN S/.]]/Tabla13[[#This Row],[VENTA CAT ÚLT 12 MESES]],0)</f>
        <v>8.9263241309540629E-3</v>
      </c>
      <c r="I1018" s="12">
        <f>SUMIFS($H$10:H1018,$D$10:D1018,Tabla13[[#This Row],[CATEGORÍA]])</f>
        <v>0.79687801935308944</v>
      </c>
      <c r="J1018" s="3" t="str">
        <f>IFERROR(VLOOKUP(Tabla13[[#This Row],[% ACUM]],$D$5:$E$7,2,1),"C")</f>
        <v>B</v>
      </c>
    </row>
    <row r="1019" spans="2:10" x14ac:dyDescent="0.2">
      <c r="B1019" s="2">
        <v>348169</v>
      </c>
      <c r="C1019" s="2" t="s">
        <v>381</v>
      </c>
      <c r="D1019" s="2" t="s">
        <v>19</v>
      </c>
      <c r="E1019" s="3" t="s">
        <v>6</v>
      </c>
      <c r="F1019" s="11">
        <v>42188</v>
      </c>
      <c r="G1019" s="11">
        <f>SUMIFS(Tabla13[VENTA ÚLT 12 MESES EN S/.],Tabla13[CATEGORÍA],Tabla13[[#This Row],[CATEGORÍA]])</f>
        <v>4926552</v>
      </c>
      <c r="H1019" s="12">
        <f>IFERROR(Tabla13[[#This Row],[VENTA ÚLT 12 MESES EN S/.]]/Tabla13[[#This Row],[VENTA CAT ÚLT 12 MESES]],0)</f>
        <v>8.5633928150966442E-3</v>
      </c>
      <c r="I1019" s="12">
        <f>SUMIFS($H$10:H1019,$D$10:D1019,Tabla13[[#This Row],[CATEGORÍA]])</f>
        <v>0.8054414121681861</v>
      </c>
      <c r="J1019" s="3" t="str">
        <f>IFERROR(VLOOKUP(Tabla13[[#This Row],[% ACUM]],$D$5:$E$7,2,1),"C")</f>
        <v>C</v>
      </c>
    </row>
    <row r="1020" spans="2:10" x14ac:dyDescent="0.2">
      <c r="B1020" s="2">
        <v>348624</v>
      </c>
      <c r="C1020" s="2" t="s">
        <v>661</v>
      </c>
      <c r="D1020" s="2" t="s">
        <v>19</v>
      </c>
      <c r="E1020" s="3" t="s">
        <v>6</v>
      </c>
      <c r="F1020" s="11">
        <v>41240</v>
      </c>
      <c r="G1020" s="11">
        <f>SUMIFS(Tabla13[VENTA ÚLT 12 MESES EN S/.],Tabla13[CATEGORÍA],Tabla13[[#This Row],[CATEGORÍA]])</f>
        <v>4926552</v>
      </c>
      <c r="H1020" s="12">
        <f>IFERROR(Tabla13[[#This Row],[VENTA ÚLT 12 MESES EN S/.]]/Tabla13[[#This Row],[VENTA CAT ÚLT 12 MESES]],0)</f>
        <v>8.3709661442729118E-3</v>
      </c>
      <c r="I1020" s="12">
        <f>SUMIFS($H$10:H1020,$D$10:D1020,Tabla13[[#This Row],[CATEGORÍA]])</f>
        <v>0.81381237831245901</v>
      </c>
      <c r="J1020" s="3" t="str">
        <f>IFERROR(VLOOKUP(Tabla13[[#This Row],[% ACUM]],$D$5:$E$7,2,1),"C")</f>
        <v>C</v>
      </c>
    </row>
    <row r="1021" spans="2:10" x14ac:dyDescent="0.2">
      <c r="B1021" s="2">
        <v>348578</v>
      </c>
      <c r="C1021" s="2" t="s">
        <v>665</v>
      </c>
      <c r="D1021" s="2" t="s">
        <v>19</v>
      </c>
      <c r="E1021" s="3" t="s">
        <v>6</v>
      </c>
      <c r="F1021" s="11">
        <v>40767</v>
      </c>
      <c r="G1021" s="11">
        <f>SUMIFS(Tabla13[VENTA ÚLT 12 MESES EN S/.],Tabla13[CATEGORÍA],Tabla13[[#This Row],[CATEGORÍA]])</f>
        <v>4926552</v>
      </c>
      <c r="H1021" s="12">
        <f>IFERROR(Tabla13[[#This Row],[VENTA ÚLT 12 MESES EN S/.]]/Tabla13[[#This Row],[VENTA CAT ÚLT 12 MESES]],0)</f>
        <v>8.2749557905813231E-3</v>
      </c>
      <c r="I1021" s="12">
        <f>SUMIFS($H$10:H1021,$D$10:D1021,Tabla13[[#This Row],[CATEGORÍA]])</f>
        <v>0.82208733410304036</v>
      </c>
      <c r="J1021" s="3" t="str">
        <f>IFERROR(VLOOKUP(Tabla13[[#This Row],[% ACUM]],$D$5:$E$7,2,1),"C")</f>
        <v>C</v>
      </c>
    </row>
    <row r="1022" spans="2:10" x14ac:dyDescent="0.2">
      <c r="B1022" s="2">
        <v>347660</v>
      </c>
      <c r="C1022" s="2" t="s">
        <v>576</v>
      </c>
      <c r="D1022" s="2" t="s">
        <v>19</v>
      </c>
      <c r="E1022" s="3" t="s">
        <v>6</v>
      </c>
      <c r="F1022" s="11">
        <v>40257</v>
      </c>
      <c r="G1022" s="11">
        <f>SUMIFS(Tabla13[VENTA ÚLT 12 MESES EN S/.],Tabla13[CATEGORÍA],Tabla13[[#This Row],[CATEGORÍA]])</f>
        <v>4926552</v>
      </c>
      <c r="H1022" s="12">
        <f>IFERROR(Tabla13[[#This Row],[VENTA ÚLT 12 MESES EN S/.]]/Tabla13[[#This Row],[VENTA CAT ÚLT 12 MESES]],0)</f>
        <v>8.1714351132394416E-3</v>
      </c>
      <c r="I1022" s="12">
        <f>SUMIFS($H$10:H1022,$D$10:D1022,Tabla13[[#This Row],[CATEGORÍA]])</f>
        <v>0.83025876921627983</v>
      </c>
      <c r="J1022" s="3" t="str">
        <f>IFERROR(VLOOKUP(Tabla13[[#This Row],[% ACUM]],$D$5:$E$7,2,1),"C")</f>
        <v>C</v>
      </c>
    </row>
    <row r="1023" spans="2:10" x14ac:dyDescent="0.2">
      <c r="B1023" s="2">
        <v>348160</v>
      </c>
      <c r="C1023" s="2" t="s">
        <v>739</v>
      </c>
      <c r="D1023" s="2" t="s">
        <v>19</v>
      </c>
      <c r="E1023" s="3" t="s">
        <v>6</v>
      </c>
      <c r="F1023" s="11">
        <v>39750</v>
      </c>
      <c r="G1023" s="11">
        <f>SUMIFS(Tabla13[VENTA ÚLT 12 MESES EN S/.],Tabla13[CATEGORÍA],Tabla13[[#This Row],[CATEGORÍA]])</f>
        <v>4926552</v>
      </c>
      <c r="H1023" s="12">
        <f>IFERROR(Tabla13[[#This Row],[VENTA ÚLT 12 MESES EN S/.]]/Tabla13[[#This Row],[VENTA CAT ÚLT 12 MESES]],0)</f>
        <v>8.068523381058396E-3</v>
      </c>
      <c r="I1023" s="12">
        <f>SUMIFS($H$10:H1023,$D$10:D1023,Tabla13[[#This Row],[CATEGORÍA]])</f>
        <v>0.83832729259733818</v>
      </c>
      <c r="J1023" s="3" t="str">
        <f>IFERROR(VLOOKUP(Tabla13[[#This Row],[% ACUM]],$D$5:$E$7,2,1),"C")</f>
        <v>C</v>
      </c>
    </row>
    <row r="1024" spans="2:10" x14ac:dyDescent="0.2">
      <c r="B1024" s="2">
        <v>348539</v>
      </c>
      <c r="C1024" s="2" t="s">
        <v>368</v>
      </c>
      <c r="D1024" s="2" t="s">
        <v>19</v>
      </c>
      <c r="E1024" s="3" t="s">
        <v>6</v>
      </c>
      <c r="F1024" s="11">
        <v>39591</v>
      </c>
      <c r="G1024" s="11">
        <f>SUMIFS(Tabla13[VENTA ÚLT 12 MESES EN S/.],Tabla13[CATEGORÍA],Tabla13[[#This Row],[CATEGORÍA]])</f>
        <v>4926552</v>
      </c>
      <c r="H1024" s="12">
        <f>IFERROR(Tabla13[[#This Row],[VENTA ÚLT 12 MESES EN S/.]]/Tabla13[[#This Row],[VENTA CAT ÚLT 12 MESES]],0)</f>
        <v>8.0362492875341619E-3</v>
      </c>
      <c r="I1024" s="12">
        <f>SUMIFS($H$10:H1024,$D$10:D1024,Tabla13[[#This Row],[CATEGORÍA]])</f>
        <v>0.84636354188487239</v>
      </c>
      <c r="J1024" s="3" t="str">
        <f>IFERROR(VLOOKUP(Tabla13[[#This Row],[% ACUM]],$D$5:$E$7,2,1),"C")</f>
        <v>C</v>
      </c>
    </row>
    <row r="1025" spans="2:10" x14ac:dyDescent="0.2">
      <c r="B1025" s="2">
        <v>348167</v>
      </c>
      <c r="C1025" s="2" t="s">
        <v>280</v>
      </c>
      <c r="D1025" s="2" t="s">
        <v>19</v>
      </c>
      <c r="E1025" s="3" t="s">
        <v>6</v>
      </c>
      <c r="F1025" s="11">
        <v>38660</v>
      </c>
      <c r="G1025" s="11">
        <f>SUMIFS(Tabla13[VENTA ÚLT 12 MESES EN S/.],Tabla13[CATEGORÍA],Tabla13[[#This Row],[CATEGORÍA]])</f>
        <v>4926552</v>
      </c>
      <c r="H1025" s="12">
        <f>IFERROR(Tabla13[[#This Row],[VENTA ÚLT 12 MESES EN S/.]]/Tabla13[[#This Row],[VENTA CAT ÚLT 12 MESES]],0)</f>
        <v>7.8472733059551589E-3</v>
      </c>
      <c r="I1025" s="12">
        <f>SUMIFS($H$10:H1025,$D$10:D1025,Tabla13[[#This Row],[CATEGORÍA]])</f>
        <v>0.85421081519082753</v>
      </c>
      <c r="J1025" s="3" t="str">
        <f>IFERROR(VLOOKUP(Tabla13[[#This Row],[% ACUM]],$D$5:$E$7,2,1),"C")</f>
        <v>C</v>
      </c>
    </row>
    <row r="1026" spans="2:10" x14ac:dyDescent="0.2">
      <c r="B1026" s="2">
        <v>362732</v>
      </c>
      <c r="C1026" s="2" t="s">
        <v>114</v>
      </c>
      <c r="D1026" s="2" t="s">
        <v>19</v>
      </c>
      <c r="E1026" s="3" t="s">
        <v>6</v>
      </c>
      <c r="F1026" s="11">
        <v>38615</v>
      </c>
      <c r="G1026" s="11">
        <f>SUMIFS(Tabla13[VENTA ÚLT 12 MESES EN S/.],Tabla13[CATEGORÍA],Tabla13[[#This Row],[CATEGORÍA]])</f>
        <v>4926552</v>
      </c>
      <c r="H1026" s="12">
        <f>IFERROR(Tabla13[[#This Row],[VENTA ÚLT 12 MESES EN S/.]]/Tabla13[[#This Row],[VENTA CAT ÚLT 12 MESES]],0)</f>
        <v>7.8381391285426393E-3</v>
      </c>
      <c r="I1026" s="12">
        <f>SUMIFS($H$10:H1026,$D$10:D1026,Tabla13[[#This Row],[CATEGORÍA]])</f>
        <v>0.86204895431937012</v>
      </c>
      <c r="J1026" s="3" t="str">
        <f>IFERROR(VLOOKUP(Tabla13[[#This Row],[% ACUM]],$D$5:$E$7,2,1),"C")</f>
        <v>C</v>
      </c>
    </row>
    <row r="1027" spans="2:10" x14ac:dyDescent="0.2">
      <c r="B1027" s="2">
        <v>348820</v>
      </c>
      <c r="C1027" s="2" t="s">
        <v>258</v>
      </c>
      <c r="D1027" s="2" t="s">
        <v>19</v>
      </c>
      <c r="E1027" s="3" t="s">
        <v>6</v>
      </c>
      <c r="F1027" s="11">
        <v>38588</v>
      </c>
      <c r="G1027" s="11">
        <f>SUMIFS(Tabla13[VENTA ÚLT 12 MESES EN S/.],Tabla13[CATEGORÍA],Tabla13[[#This Row],[CATEGORÍA]])</f>
        <v>4926552</v>
      </c>
      <c r="H1027" s="12">
        <f>IFERROR(Tabla13[[#This Row],[VENTA ÚLT 12 MESES EN S/.]]/Tabla13[[#This Row],[VENTA CAT ÚLT 12 MESES]],0)</f>
        <v>7.8326586220951282E-3</v>
      </c>
      <c r="I1027" s="12">
        <f>SUMIFS($H$10:H1027,$D$10:D1027,Tabla13[[#This Row],[CATEGORÍA]])</f>
        <v>0.86988161294146527</v>
      </c>
      <c r="J1027" s="3" t="str">
        <f>IFERROR(VLOOKUP(Tabla13[[#This Row],[% ACUM]],$D$5:$E$7,2,1),"C")</f>
        <v>C</v>
      </c>
    </row>
    <row r="1028" spans="2:10" x14ac:dyDescent="0.2">
      <c r="B1028" s="2">
        <v>348464</v>
      </c>
      <c r="C1028" s="2" t="s">
        <v>413</v>
      </c>
      <c r="D1028" s="2" t="s">
        <v>19</v>
      </c>
      <c r="E1028" s="3" t="s">
        <v>6</v>
      </c>
      <c r="F1028" s="11">
        <v>37307</v>
      </c>
      <c r="G1028" s="11">
        <f>SUMIFS(Tabla13[VENTA ÚLT 12 MESES EN S/.],Tabla13[CATEGORÍA],Tabla13[[#This Row],[CATEGORÍA]])</f>
        <v>4926552</v>
      </c>
      <c r="H1028" s="12">
        <f>IFERROR(Tabla13[[#This Row],[VENTA ÚLT 12 MESES EN S/.]]/Tabla13[[#This Row],[VENTA CAT ÚLT 12 MESES]],0)</f>
        <v>7.572639038418756E-3</v>
      </c>
      <c r="I1028" s="12">
        <f>SUMIFS($H$10:H1028,$D$10:D1028,Tabla13[[#This Row],[CATEGORÍA]])</f>
        <v>0.87745425197988403</v>
      </c>
      <c r="J1028" s="3" t="str">
        <f>IFERROR(VLOOKUP(Tabla13[[#This Row],[% ACUM]],$D$5:$E$7,2,1),"C")</f>
        <v>C</v>
      </c>
    </row>
    <row r="1029" spans="2:10" x14ac:dyDescent="0.2">
      <c r="B1029" s="2">
        <v>348593</v>
      </c>
      <c r="C1029" s="2" t="s">
        <v>310</v>
      </c>
      <c r="D1029" s="2" t="s">
        <v>19</v>
      </c>
      <c r="E1029" s="3" t="s">
        <v>6</v>
      </c>
      <c r="F1029" s="11">
        <v>34218</v>
      </c>
      <c r="G1029" s="11">
        <f>SUMIFS(Tabla13[VENTA ÚLT 12 MESES EN S/.],Tabla13[CATEGORÍA],Tabla13[[#This Row],[CATEGORÍA]])</f>
        <v>4926552</v>
      </c>
      <c r="H1029" s="12">
        <f>IFERROR(Tabla13[[#This Row],[VENTA ÚLT 12 MESES EN S/.]]/Tabla13[[#This Row],[VENTA CAT ÚLT 12 MESES]],0)</f>
        <v>6.9456285044794007E-3</v>
      </c>
      <c r="I1029" s="12">
        <f>SUMIFS($H$10:H1029,$D$10:D1029,Tabla13[[#This Row],[CATEGORÍA]])</f>
        <v>0.88439988048436347</v>
      </c>
      <c r="J1029" s="3" t="str">
        <f>IFERROR(VLOOKUP(Tabla13[[#This Row],[% ACUM]],$D$5:$E$7,2,1),"C")</f>
        <v>C</v>
      </c>
    </row>
    <row r="1030" spans="2:10" x14ac:dyDescent="0.2">
      <c r="B1030" s="2">
        <v>348557</v>
      </c>
      <c r="C1030" s="2" t="s">
        <v>718</v>
      </c>
      <c r="D1030" s="2" t="s">
        <v>19</v>
      </c>
      <c r="E1030" s="3" t="s">
        <v>6</v>
      </c>
      <c r="F1030" s="11">
        <v>32211</v>
      </c>
      <c r="G1030" s="11">
        <f>SUMIFS(Tabla13[VENTA ÚLT 12 MESES EN S/.],Tabla13[CATEGORÍA],Tabla13[[#This Row],[CATEGORÍA]])</f>
        <v>4926552</v>
      </c>
      <c r="H1030" s="12">
        <f>IFERROR(Tabla13[[#This Row],[VENTA ÚLT 12 MESES EN S/.]]/Tabla13[[#This Row],[VENTA CAT ÚLT 12 MESES]],0)</f>
        <v>6.5382441918810557E-3</v>
      </c>
      <c r="I1030" s="12">
        <f>SUMIFS($H$10:H1030,$D$10:D1030,Tabla13[[#This Row],[CATEGORÍA]])</f>
        <v>0.89093812467624456</v>
      </c>
      <c r="J1030" s="3" t="str">
        <f>IFERROR(VLOOKUP(Tabla13[[#This Row],[% ACUM]],$D$5:$E$7,2,1),"C")</f>
        <v>C</v>
      </c>
    </row>
    <row r="1031" spans="2:10" x14ac:dyDescent="0.2">
      <c r="B1031" s="2">
        <v>348162</v>
      </c>
      <c r="C1031" s="2" t="s">
        <v>226</v>
      </c>
      <c r="D1031" s="2" t="s">
        <v>19</v>
      </c>
      <c r="E1031" s="3" t="s">
        <v>6</v>
      </c>
      <c r="F1031" s="11">
        <v>30376</v>
      </c>
      <c r="G1031" s="11">
        <f>SUMIFS(Tabla13[VENTA ÚLT 12 MESES EN S/.],Tabla13[CATEGORÍA],Tabla13[[#This Row],[CATEGORÍA]])</f>
        <v>4926552</v>
      </c>
      <c r="H1031" s="12">
        <f>IFERROR(Tabla13[[#This Row],[VENTA ÚLT 12 MESES EN S/.]]/Tabla13[[#This Row],[VENTA CAT ÚLT 12 MESES]],0)</f>
        <v>6.1657727351705615E-3</v>
      </c>
      <c r="I1031" s="12">
        <f>SUMIFS($H$10:H1031,$D$10:D1031,Tabla13[[#This Row],[CATEGORÍA]])</f>
        <v>0.89710389741141516</v>
      </c>
      <c r="J1031" s="3" t="str">
        <f>IFERROR(VLOOKUP(Tabla13[[#This Row],[% ACUM]],$D$5:$E$7,2,1),"C")</f>
        <v>C</v>
      </c>
    </row>
    <row r="1032" spans="2:10" x14ac:dyDescent="0.2">
      <c r="B1032" s="2">
        <v>367729</v>
      </c>
      <c r="C1032" s="2" t="s">
        <v>766</v>
      </c>
      <c r="D1032" s="2" t="s">
        <v>19</v>
      </c>
      <c r="E1032" s="3" t="s">
        <v>6</v>
      </c>
      <c r="F1032" s="11">
        <v>30375</v>
      </c>
      <c r="G1032" s="11">
        <f>SUMIFS(Tabla13[VENTA ÚLT 12 MESES EN S/.],Tabla13[CATEGORÍA],Tabla13[[#This Row],[CATEGORÍA]])</f>
        <v>4926552</v>
      </c>
      <c r="H1032" s="12">
        <f>IFERROR(Tabla13[[#This Row],[VENTA ÚLT 12 MESES EN S/.]]/Tabla13[[#This Row],[VENTA CAT ÚLT 12 MESES]],0)</f>
        <v>6.1655697534502832E-3</v>
      </c>
      <c r="I1032" s="12">
        <f>SUMIFS($H$10:H1032,$D$10:D1032,Tabla13[[#This Row],[CATEGORÍA]])</f>
        <v>0.90326946716486545</v>
      </c>
      <c r="J1032" s="3" t="str">
        <f>IFERROR(VLOOKUP(Tabla13[[#This Row],[% ACUM]],$D$5:$E$7,2,1),"C")</f>
        <v>C</v>
      </c>
    </row>
    <row r="1033" spans="2:10" x14ac:dyDescent="0.2">
      <c r="B1033" s="2">
        <v>348155</v>
      </c>
      <c r="C1033" s="2" t="s">
        <v>656</v>
      </c>
      <c r="D1033" s="2" t="s">
        <v>19</v>
      </c>
      <c r="E1033" s="3" t="s">
        <v>6</v>
      </c>
      <c r="F1033" s="11">
        <v>30049</v>
      </c>
      <c r="G1033" s="11">
        <f>SUMIFS(Tabla13[VENTA ÚLT 12 MESES EN S/.],Tabla13[CATEGORÍA],Tabla13[[#This Row],[CATEGORÍA]])</f>
        <v>4926552</v>
      </c>
      <c r="H1033" s="12">
        <f>IFERROR(Tabla13[[#This Row],[VENTA ÚLT 12 MESES EN S/.]]/Tabla13[[#This Row],[VENTA CAT ÚLT 12 MESES]],0)</f>
        <v>6.0993977126395909E-3</v>
      </c>
      <c r="I1033" s="12">
        <f>SUMIFS($H$10:H1033,$D$10:D1033,Tabla13[[#This Row],[CATEGORÍA]])</f>
        <v>0.90936886487750501</v>
      </c>
      <c r="J1033" s="3" t="str">
        <f>IFERROR(VLOOKUP(Tabla13[[#This Row],[% ACUM]],$D$5:$E$7,2,1),"C")</f>
        <v>C</v>
      </c>
    </row>
    <row r="1034" spans="2:10" x14ac:dyDescent="0.2">
      <c r="B1034" s="2">
        <v>347572</v>
      </c>
      <c r="C1034" s="2" t="s">
        <v>602</v>
      </c>
      <c r="D1034" s="2" t="s">
        <v>19</v>
      </c>
      <c r="E1034" s="3" t="s">
        <v>6</v>
      </c>
      <c r="F1034" s="11">
        <v>28628</v>
      </c>
      <c r="G1034" s="11">
        <f>SUMIFS(Tabla13[VENTA ÚLT 12 MESES EN S/.],Tabla13[CATEGORÍA],Tabla13[[#This Row],[CATEGORÍA]])</f>
        <v>4926552</v>
      </c>
      <c r="H1034" s="12">
        <f>IFERROR(Tabla13[[#This Row],[VENTA ÚLT 12 MESES EN S/.]]/Tabla13[[#This Row],[VENTA CAT ÚLT 12 MESES]],0)</f>
        <v>5.8109606881242707E-3</v>
      </c>
      <c r="I1034" s="12">
        <f>SUMIFS($H$10:H1034,$D$10:D1034,Tabla13[[#This Row],[CATEGORÍA]])</f>
        <v>0.91517982556562927</v>
      </c>
      <c r="J1034" s="3" t="str">
        <f>IFERROR(VLOOKUP(Tabla13[[#This Row],[% ACUM]],$D$5:$E$7,2,1),"C")</f>
        <v>C</v>
      </c>
    </row>
    <row r="1035" spans="2:10" x14ac:dyDescent="0.2">
      <c r="B1035" s="2">
        <v>348159</v>
      </c>
      <c r="C1035" s="2" t="s">
        <v>726</v>
      </c>
      <c r="D1035" s="2" t="s">
        <v>19</v>
      </c>
      <c r="E1035" s="3" t="s">
        <v>6</v>
      </c>
      <c r="F1035" s="11">
        <v>27613</v>
      </c>
      <c r="G1035" s="11">
        <f>SUMIFS(Tabla13[VENTA ÚLT 12 MESES EN S/.],Tabla13[CATEGORÍA],Tabla13[[#This Row],[CATEGORÍA]])</f>
        <v>4926552</v>
      </c>
      <c r="H1035" s="12">
        <f>IFERROR(Tabla13[[#This Row],[VENTA ÚLT 12 MESES EN S/.]]/Tabla13[[#This Row],[VENTA CAT ÚLT 12 MESES]],0)</f>
        <v>5.6049342420418985E-3</v>
      </c>
      <c r="I1035" s="12">
        <f>SUMIFS($H$10:H1035,$D$10:D1035,Tabla13[[#This Row],[CATEGORÍA]])</f>
        <v>0.92078475980767116</v>
      </c>
      <c r="J1035" s="3" t="str">
        <f>IFERROR(VLOOKUP(Tabla13[[#This Row],[% ACUM]],$D$5:$E$7,2,1),"C")</f>
        <v>C</v>
      </c>
    </row>
    <row r="1036" spans="2:10" x14ac:dyDescent="0.2">
      <c r="B1036" s="2">
        <v>348552</v>
      </c>
      <c r="C1036" s="2" t="s">
        <v>353</v>
      </c>
      <c r="D1036" s="2" t="s">
        <v>19</v>
      </c>
      <c r="E1036" s="3" t="s">
        <v>6</v>
      </c>
      <c r="F1036" s="11">
        <v>26575</v>
      </c>
      <c r="G1036" s="11">
        <f>SUMIFS(Tabla13[VENTA ÚLT 12 MESES EN S/.],Tabla13[CATEGORÍA],Tabla13[[#This Row],[CATEGORÍA]])</f>
        <v>4926552</v>
      </c>
      <c r="H1036" s="12">
        <f>IFERROR(Tabla13[[#This Row],[VENTA ÚLT 12 MESES EN S/.]]/Tabla13[[#This Row],[VENTA CAT ÚLT 12 MESES]],0)</f>
        <v>5.3942392163931286E-3</v>
      </c>
      <c r="I1036" s="12">
        <f>SUMIFS($H$10:H1036,$D$10:D1036,Tabla13[[#This Row],[CATEGORÍA]])</f>
        <v>0.92617899902406431</v>
      </c>
      <c r="J1036" s="3" t="str">
        <f>IFERROR(VLOOKUP(Tabla13[[#This Row],[% ACUM]],$D$5:$E$7,2,1),"C")</f>
        <v>C</v>
      </c>
    </row>
    <row r="1037" spans="2:10" x14ac:dyDescent="0.2">
      <c r="B1037" s="2">
        <v>348349</v>
      </c>
      <c r="C1037" s="2" t="s">
        <v>192</v>
      </c>
      <c r="D1037" s="2" t="s">
        <v>19</v>
      </c>
      <c r="E1037" s="3" t="s">
        <v>6</v>
      </c>
      <c r="F1037" s="11">
        <v>21765</v>
      </c>
      <c r="G1037" s="11">
        <f>SUMIFS(Tabla13[VENTA ÚLT 12 MESES EN S/.],Tabla13[CATEGORÍA],Tabla13[[#This Row],[CATEGORÍA]])</f>
        <v>4926552</v>
      </c>
      <c r="H1037" s="12">
        <f>IFERROR(Tabla13[[#This Row],[VENTA ÚLT 12 MESES EN S/.]]/Tabla13[[#This Row],[VENTA CAT ÚLT 12 MESES]],0)</f>
        <v>4.4178971418549935E-3</v>
      </c>
      <c r="I1037" s="12">
        <f>SUMIFS($H$10:H1037,$D$10:D1037,Tabla13[[#This Row],[CATEGORÍA]])</f>
        <v>0.93059689616591934</v>
      </c>
      <c r="J1037" s="3" t="str">
        <f>IFERROR(VLOOKUP(Tabla13[[#This Row],[% ACUM]],$D$5:$E$7,2,1),"C")</f>
        <v>C</v>
      </c>
    </row>
    <row r="1038" spans="2:10" x14ac:dyDescent="0.2">
      <c r="B1038" s="2">
        <v>348211</v>
      </c>
      <c r="C1038" s="2" t="s">
        <v>263</v>
      </c>
      <c r="D1038" s="2" t="s">
        <v>19</v>
      </c>
      <c r="E1038" s="3" t="s">
        <v>6</v>
      </c>
      <c r="F1038" s="11">
        <v>21586</v>
      </c>
      <c r="G1038" s="11">
        <f>SUMIFS(Tabla13[VENTA ÚLT 12 MESES EN S/.],Tabla13[CATEGORÍA],Tabla13[[#This Row],[CATEGORÍA]])</f>
        <v>4926552</v>
      </c>
      <c r="H1038" s="12">
        <f>IFERROR(Tabla13[[#This Row],[VENTA ÚLT 12 MESES EN S/.]]/Tabla13[[#This Row],[VENTA CAT ÚLT 12 MESES]],0)</f>
        <v>4.381563413925196E-3</v>
      </c>
      <c r="I1038" s="12">
        <f>SUMIFS($H$10:H1038,$D$10:D1038,Tabla13[[#This Row],[CATEGORÍA]])</f>
        <v>0.93497845957984449</v>
      </c>
      <c r="J1038" s="3" t="str">
        <f>IFERROR(VLOOKUP(Tabla13[[#This Row],[% ACUM]],$D$5:$E$7,2,1),"C")</f>
        <v>C</v>
      </c>
    </row>
    <row r="1039" spans="2:10" x14ac:dyDescent="0.2">
      <c r="B1039" s="2">
        <v>353722</v>
      </c>
      <c r="C1039" s="2" t="s">
        <v>254</v>
      </c>
      <c r="D1039" s="2" t="s">
        <v>19</v>
      </c>
      <c r="E1039" s="3" t="s">
        <v>6</v>
      </c>
      <c r="F1039" s="11">
        <v>21541</v>
      </c>
      <c r="G1039" s="11">
        <f>SUMIFS(Tabla13[VENTA ÚLT 12 MESES EN S/.],Tabla13[CATEGORÍA],Tabla13[[#This Row],[CATEGORÍA]])</f>
        <v>4926552</v>
      </c>
      <c r="H1039" s="12">
        <f>IFERROR(Tabla13[[#This Row],[VENTA ÚLT 12 MESES EN S/.]]/Tabla13[[#This Row],[VENTA CAT ÚLT 12 MESES]],0)</f>
        <v>4.3724292365126764E-3</v>
      </c>
      <c r="I1039" s="12">
        <f>SUMIFS($H$10:H1039,$D$10:D1039,Tabla13[[#This Row],[CATEGORÍA]])</f>
        <v>0.9393508888163572</v>
      </c>
      <c r="J1039" s="3" t="str">
        <f>IFERROR(VLOOKUP(Tabla13[[#This Row],[% ACUM]],$D$5:$E$7,2,1),"C")</f>
        <v>C</v>
      </c>
    </row>
    <row r="1040" spans="2:10" x14ac:dyDescent="0.2">
      <c r="B1040" s="2">
        <v>348210</v>
      </c>
      <c r="C1040" s="2" t="s">
        <v>562</v>
      </c>
      <c r="D1040" s="2" t="s">
        <v>19</v>
      </c>
      <c r="E1040" s="3" t="s">
        <v>6</v>
      </c>
      <c r="F1040" s="11">
        <v>21353</v>
      </c>
      <c r="G1040" s="11">
        <f>SUMIFS(Tabla13[VENTA ÚLT 12 MESES EN S/.],Tabla13[CATEGORÍA],Tabla13[[#This Row],[CATEGORÍA]])</f>
        <v>4926552</v>
      </c>
      <c r="H1040" s="12">
        <f>IFERROR(Tabla13[[#This Row],[VENTA ÚLT 12 MESES EN S/.]]/Tabla13[[#This Row],[VENTA CAT ÚLT 12 MESES]],0)</f>
        <v>4.3342686731003754E-3</v>
      </c>
      <c r="I1040" s="12">
        <f>SUMIFS($H$10:H1040,$D$10:D1040,Tabla13[[#This Row],[CATEGORÍA]])</f>
        <v>0.94368515748945758</v>
      </c>
      <c r="J1040" s="3" t="str">
        <f>IFERROR(VLOOKUP(Tabla13[[#This Row],[% ACUM]],$D$5:$E$7,2,1),"C")</f>
        <v>C</v>
      </c>
    </row>
    <row r="1041" spans="2:10" x14ac:dyDescent="0.2">
      <c r="B1041" s="2">
        <v>347587</v>
      </c>
      <c r="C1041" s="2" t="s">
        <v>508</v>
      </c>
      <c r="D1041" s="2" t="s">
        <v>19</v>
      </c>
      <c r="E1041" s="3" t="s">
        <v>6</v>
      </c>
      <c r="F1041" s="11">
        <v>19528</v>
      </c>
      <c r="G1041" s="11">
        <f>SUMIFS(Tabla13[VENTA ÚLT 12 MESES EN S/.],Tabla13[CATEGORÍA],Tabla13[[#This Row],[CATEGORÍA]])</f>
        <v>4926552</v>
      </c>
      <c r="H1041" s="12">
        <f>IFERROR(Tabla13[[#This Row],[VENTA ÚLT 12 MESES EN S/.]]/Tabla13[[#This Row],[VENTA CAT ÚLT 12 MESES]],0)</f>
        <v>3.963827033592663E-3</v>
      </c>
      <c r="I1041" s="12">
        <f>SUMIFS($H$10:H1041,$D$10:D1041,Tabla13[[#This Row],[CATEGORÍA]])</f>
        <v>0.94764898452305024</v>
      </c>
      <c r="J1041" s="3" t="str">
        <f>IFERROR(VLOOKUP(Tabla13[[#This Row],[% ACUM]],$D$5:$E$7,2,1),"C")</f>
        <v>C</v>
      </c>
    </row>
    <row r="1042" spans="2:10" x14ac:dyDescent="0.2">
      <c r="B1042" s="2">
        <v>362658</v>
      </c>
      <c r="C1042" s="2" t="s">
        <v>667</v>
      </c>
      <c r="D1042" s="2" t="s">
        <v>19</v>
      </c>
      <c r="E1042" s="3" t="s">
        <v>6</v>
      </c>
      <c r="F1042" s="11">
        <v>18837</v>
      </c>
      <c r="G1042" s="11">
        <f>SUMIFS(Tabla13[VENTA ÚLT 12 MESES EN S/.],Tabla13[CATEGORÍA],Tabla13[[#This Row],[CATEGORÍA]])</f>
        <v>4926552</v>
      </c>
      <c r="H1042" s="12">
        <f>IFERROR(Tabla13[[#This Row],[VENTA ÚLT 12 MESES EN S/.]]/Tabla13[[#This Row],[VENTA CAT ÚLT 12 MESES]],0)</f>
        <v>3.8235666648804277E-3</v>
      </c>
      <c r="I1042" s="12">
        <f>SUMIFS($H$10:H1042,$D$10:D1042,Tabla13[[#This Row],[CATEGORÍA]])</f>
        <v>0.95147255118793062</v>
      </c>
      <c r="J1042" s="3" t="str">
        <f>IFERROR(VLOOKUP(Tabla13[[#This Row],[% ACUM]],$D$5:$E$7,2,1),"C")</f>
        <v>C</v>
      </c>
    </row>
    <row r="1043" spans="2:10" x14ac:dyDescent="0.2">
      <c r="B1043" s="2">
        <v>347573</v>
      </c>
      <c r="C1043" s="2" t="s">
        <v>603</v>
      </c>
      <c r="D1043" s="2" t="s">
        <v>19</v>
      </c>
      <c r="E1043" s="3" t="s">
        <v>6</v>
      </c>
      <c r="F1043" s="11">
        <v>17875</v>
      </c>
      <c r="G1043" s="11">
        <f>SUMIFS(Tabla13[VENTA ÚLT 12 MESES EN S/.],Tabla13[CATEGORÍA],Tabla13[[#This Row],[CATEGORÍA]])</f>
        <v>4926552</v>
      </c>
      <c r="H1043" s="12">
        <f>IFERROR(Tabla13[[#This Row],[VENTA ÚLT 12 MESES EN S/.]]/Tabla13[[#This Row],[VENTA CAT ÚLT 12 MESES]],0)</f>
        <v>3.6282982499728006E-3</v>
      </c>
      <c r="I1043" s="12">
        <f>SUMIFS($H$10:H1043,$D$10:D1043,Tabla13[[#This Row],[CATEGORÍA]])</f>
        <v>0.95510084943790341</v>
      </c>
      <c r="J1043" s="3" t="str">
        <f>IFERROR(VLOOKUP(Tabla13[[#This Row],[% ACUM]],$D$5:$E$7,2,1),"C")</f>
        <v>C</v>
      </c>
    </row>
    <row r="1044" spans="2:10" x14ac:dyDescent="0.2">
      <c r="B1044" s="2">
        <v>347727</v>
      </c>
      <c r="C1044" s="2" t="s">
        <v>200</v>
      </c>
      <c r="D1044" s="2" t="s">
        <v>19</v>
      </c>
      <c r="E1044" s="3" t="s">
        <v>6</v>
      </c>
      <c r="F1044" s="11">
        <v>17267</v>
      </c>
      <c r="G1044" s="11">
        <f>SUMIFS(Tabla13[VENTA ÚLT 12 MESES EN S/.],Tabla13[CATEGORÍA],Tabla13[[#This Row],[CATEGORÍA]])</f>
        <v>4926552</v>
      </c>
      <c r="H1044" s="12">
        <f>IFERROR(Tabla13[[#This Row],[VENTA ÚLT 12 MESES EN S/.]]/Tabla13[[#This Row],[VENTA CAT ÚLT 12 MESES]],0)</f>
        <v>3.5048853640436556E-3</v>
      </c>
      <c r="I1044" s="12">
        <f>SUMIFS($H$10:H1044,$D$10:D1044,Tabla13[[#This Row],[CATEGORÍA]])</f>
        <v>0.95860573480194711</v>
      </c>
      <c r="J1044" s="3" t="str">
        <f>IFERROR(VLOOKUP(Tabla13[[#This Row],[% ACUM]],$D$5:$E$7,2,1),"C")</f>
        <v>C</v>
      </c>
    </row>
    <row r="1045" spans="2:10" x14ac:dyDescent="0.2">
      <c r="B1045" s="2">
        <v>348541</v>
      </c>
      <c r="C1045" s="2" t="s">
        <v>780</v>
      </c>
      <c r="D1045" s="2" t="s">
        <v>19</v>
      </c>
      <c r="E1045" s="3" t="s">
        <v>6</v>
      </c>
      <c r="F1045" s="11">
        <v>17229</v>
      </c>
      <c r="G1045" s="11">
        <f>SUMIFS(Tabla13[VENTA ÚLT 12 MESES EN S/.],Tabla13[CATEGORÍA],Tabla13[[#This Row],[CATEGORÍA]])</f>
        <v>4926552</v>
      </c>
      <c r="H1045" s="12">
        <f>IFERROR(Tabla13[[#This Row],[VENTA ÚLT 12 MESES EN S/.]]/Tabla13[[#This Row],[VENTA CAT ÚLT 12 MESES]],0)</f>
        <v>3.497172058673084E-3</v>
      </c>
      <c r="I1045" s="12">
        <f>SUMIFS($H$10:H1045,$D$10:D1045,Tabla13[[#This Row],[CATEGORÍA]])</f>
        <v>0.96210290686062017</v>
      </c>
      <c r="J1045" s="3" t="str">
        <f>IFERROR(VLOOKUP(Tabla13[[#This Row],[% ACUM]],$D$5:$E$7,2,1),"C")</f>
        <v>C</v>
      </c>
    </row>
    <row r="1046" spans="2:10" x14ac:dyDescent="0.2">
      <c r="B1046" s="2">
        <v>348595</v>
      </c>
      <c r="C1046" s="2" t="s">
        <v>587</v>
      </c>
      <c r="D1046" s="2" t="s">
        <v>19</v>
      </c>
      <c r="E1046" s="3" t="s">
        <v>6</v>
      </c>
      <c r="F1046" s="11">
        <v>17049</v>
      </c>
      <c r="G1046" s="11">
        <f>SUMIFS(Tabla13[VENTA ÚLT 12 MESES EN S/.],Tabla13[CATEGORÍA],Tabla13[[#This Row],[CATEGORÍA]])</f>
        <v>4926552</v>
      </c>
      <c r="H1046" s="12">
        <f>IFERROR(Tabla13[[#This Row],[VENTA ÚLT 12 MESES EN S/.]]/Tabla13[[#This Row],[VENTA CAT ÚLT 12 MESES]],0)</f>
        <v>3.4606353490230085E-3</v>
      </c>
      <c r="I1046" s="12">
        <f>SUMIFS($H$10:H1046,$D$10:D1046,Tabla13[[#This Row],[CATEGORÍA]])</f>
        <v>0.96556354220964313</v>
      </c>
      <c r="J1046" s="3" t="str">
        <f>IFERROR(VLOOKUP(Tabla13[[#This Row],[% ACUM]],$D$5:$E$7,2,1),"C")</f>
        <v>C</v>
      </c>
    </row>
    <row r="1047" spans="2:10" x14ac:dyDescent="0.2">
      <c r="B1047" s="2">
        <v>364423</v>
      </c>
      <c r="C1047" s="2" t="s">
        <v>623</v>
      </c>
      <c r="D1047" s="2" t="s">
        <v>19</v>
      </c>
      <c r="E1047" s="3" t="s">
        <v>6</v>
      </c>
      <c r="F1047" s="11">
        <v>15625</v>
      </c>
      <c r="G1047" s="11">
        <f>SUMIFS(Tabla13[VENTA ÚLT 12 MESES EN S/.],Tabla13[CATEGORÍA],Tabla13[[#This Row],[CATEGORÍA]])</f>
        <v>4926552</v>
      </c>
      <c r="H1047" s="12">
        <f>IFERROR(Tabla13[[#This Row],[VENTA ÚLT 12 MESES EN S/.]]/Tabla13[[#This Row],[VENTA CAT ÚLT 12 MESES]],0)</f>
        <v>3.1715893793468537E-3</v>
      </c>
      <c r="I1047" s="12">
        <f>SUMIFS($H$10:H1047,$D$10:D1047,Tabla13[[#This Row],[CATEGORÍA]])</f>
        <v>0.96873513158898994</v>
      </c>
      <c r="J1047" s="3" t="str">
        <f>IFERROR(VLOOKUP(Tabla13[[#This Row],[% ACUM]],$D$5:$E$7,2,1),"C")</f>
        <v>C</v>
      </c>
    </row>
    <row r="1048" spans="2:10" x14ac:dyDescent="0.2">
      <c r="B1048" s="2">
        <v>347851</v>
      </c>
      <c r="C1048" s="2" t="s">
        <v>18</v>
      </c>
      <c r="D1048" s="2" t="s">
        <v>19</v>
      </c>
      <c r="E1048" s="3" t="s">
        <v>6</v>
      </c>
      <c r="F1048" s="11">
        <v>15577</v>
      </c>
      <c r="G1048" s="11">
        <f>SUMIFS(Tabla13[VENTA ÚLT 12 MESES EN S/.],Tabla13[CATEGORÍA],Tabla13[[#This Row],[CATEGORÍA]])</f>
        <v>4926552</v>
      </c>
      <c r="H1048" s="12">
        <f>IFERROR(Tabla13[[#This Row],[VENTA ÚLT 12 MESES EN S/.]]/Tabla13[[#This Row],[VENTA CAT ÚLT 12 MESES]],0)</f>
        <v>3.1618462567734999E-3</v>
      </c>
      <c r="I1048" s="12">
        <f>SUMIFS($H$10:H1048,$D$10:D1048,Tabla13[[#This Row],[CATEGORÍA]])</f>
        <v>0.97189697784576345</v>
      </c>
      <c r="J1048" s="3" t="str">
        <f>IFERROR(VLOOKUP(Tabla13[[#This Row],[% ACUM]],$D$5:$E$7,2,1),"C")</f>
        <v>C</v>
      </c>
    </row>
    <row r="1049" spans="2:10" x14ac:dyDescent="0.2">
      <c r="B1049" s="2">
        <v>348594</v>
      </c>
      <c r="C1049" s="2" t="s">
        <v>438</v>
      </c>
      <c r="D1049" s="2" t="s">
        <v>19</v>
      </c>
      <c r="E1049" s="3" t="s">
        <v>6</v>
      </c>
      <c r="F1049" s="11">
        <v>12785</v>
      </c>
      <c r="G1049" s="11">
        <f>SUMIFS(Tabla13[VENTA ÚLT 12 MESES EN S/.],Tabla13[CATEGORÍA],Tabla13[[#This Row],[CATEGORÍA]])</f>
        <v>4926552</v>
      </c>
      <c r="H1049" s="12">
        <f>IFERROR(Tabla13[[#This Row],[VENTA ÚLT 12 MESES EN S/.]]/Tabla13[[#This Row],[VENTA CAT ÚLT 12 MESES]],0)</f>
        <v>2.5951212937567695E-3</v>
      </c>
      <c r="I1049" s="12">
        <f>SUMIFS($H$10:H1049,$D$10:D1049,Tabla13[[#This Row],[CATEGORÍA]])</f>
        <v>0.97449209913952017</v>
      </c>
      <c r="J1049" s="3" t="str">
        <f>IFERROR(VLOOKUP(Tabla13[[#This Row],[% ACUM]],$D$5:$E$7,2,1),"C")</f>
        <v>C</v>
      </c>
    </row>
    <row r="1050" spans="2:10" x14ac:dyDescent="0.2">
      <c r="B1050" s="2">
        <v>366812</v>
      </c>
      <c r="C1050" s="2" t="s">
        <v>60</v>
      </c>
      <c r="D1050" s="2" t="s">
        <v>19</v>
      </c>
      <c r="E1050" s="3" t="s">
        <v>6</v>
      </c>
      <c r="F1050" s="11">
        <v>12778</v>
      </c>
      <c r="G1050" s="11">
        <f>SUMIFS(Tabla13[VENTA ÚLT 12 MESES EN S/.],Tabla13[CATEGORÍA],Tabla13[[#This Row],[CATEGORÍA]])</f>
        <v>4926552</v>
      </c>
      <c r="H1050" s="12">
        <f>IFERROR(Tabla13[[#This Row],[VENTA ÚLT 12 MESES EN S/.]]/Tabla13[[#This Row],[VENTA CAT ÚLT 12 MESES]],0)</f>
        <v>2.5937004217148219E-3</v>
      </c>
      <c r="I1050" s="12">
        <f>SUMIFS($H$10:H1050,$D$10:D1050,Tabla13[[#This Row],[CATEGORÍA]])</f>
        <v>0.97708579956123498</v>
      </c>
      <c r="J1050" s="3" t="str">
        <f>IFERROR(VLOOKUP(Tabla13[[#This Row],[% ACUM]],$D$5:$E$7,2,1),"C")</f>
        <v>C</v>
      </c>
    </row>
    <row r="1051" spans="2:10" x14ac:dyDescent="0.2">
      <c r="B1051" s="2">
        <v>347835</v>
      </c>
      <c r="C1051" s="2" t="s">
        <v>61</v>
      </c>
      <c r="D1051" s="2" t="s">
        <v>19</v>
      </c>
      <c r="E1051" s="3" t="s">
        <v>6</v>
      </c>
      <c r="F1051" s="11">
        <v>12675</v>
      </c>
      <c r="G1051" s="11">
        <f>SUMIFS(Tabla13[VENTA ÚLT 12 MESES EN S/.],Tabla13[CATEGORÍA],Tabla13[[#This Row],[CATEGORÍA]])</f>
        <v>4926552</v>
      </c>
      <c r="H1051" s="12">
        <f>IFERROR(Tabla13[[#This Row],[VENTA ÚLT 12 MESES EN S/.]]/Tabla13[[#This Row],[VENTA CAT ÚLT 12 MESES]],0)</f>
        <v>2.5727933045261676E-3</v>
      </c>
      <c r="I1051" s="12">
        <f>SUMIFS($H$10:H1051,$D$10:D1051,Tabla13[[#This Row],[CATEGORÍA]])</f>
        <v>0.97965859286576118</v>
      </c>
      <c r="J1051" s="3" t="str">
        <f>IFERROR(VLOOKUP(Tabla13[[#This Row],[% ACUM]],$D$5:$E$7,2,1),"C")</f>
        <v>C</v>
      </c>
    </row>
    <row r="1052" spans="2:10" x14ac:dyDescent="0.2">
      <c r="B1052" s="2">
        <v>347834</v>
      </c>
      <c r="C1052" s="2" t="s">
        <v>61</v>
      </c>
      <c r="D1052" s="2" t="s">
        <v>19</v>
      </c>
      <c r="E1052" s="3" t="s">
        <v>6</v>
      </c>
      <c r="F1052" s="11">
        <v>12606</v>
      </c>
      <c r="G1052" s="11">
        <f>SUMIFS(Tabla13[VENTA ÚLT 12 MESES EN S/.],Tabla13[CATEGORÍA],Tabla13[[#This Row],[CATEGORÍA]])</f>
        <v>4926552</v>
      </c>
      <c r="H1052" s="12">
        <f>IFERROR(Tabla13[[#This Row],[VENTA ÚLT 12 MESES EN S/.]]/Tabla13[[#This Row],[VENTA CAT ÚLT 12 MESES]],0)</f>
        <v>2.5587875658269719E-3</v>
      </c>
      <c r="I1052" s="12">
        <f>SUMIFS($H$10:H1052,$D$10:D1052,Tabla13[[#This Row],[CATEGORÍA]])</f>
        <v>0.98221738043158813</v>
      </c>
      <c r="J1052" s="3" t="str">
        <f>IFERROR(VLOOKUP(Tabla13[[#This Row],[% ACUM]],$D$5:$E$7,2,1),"C")</f>
        <v>C</v>
      </c>
    </row>
    <row r="1053" spans="2:10" x14ac:dyDescent="0.2">
      <c r="B1053" s="2">
        <v>348165</v>
      </c>
      <c r="C1053" s="2" t="s">
        <v>31</v>
      </c>
      <c r="D1053" s="2" t="s">
        <v>19</v>
      </c>
      <c r="E1053" s="3" t="s">
        <v>6</v>
      </c>
      <c r="F1053" s="11">
        <v>11250</v>
      </c>
      <c r="G1053" s="11">
        <f>SUMIFS(Tabla13[VENTA ÚLT 12 MESES EN S/.],Tabla13[CATEGORÍA],Tabla13[[#This Row],[CATEGORÍA]])</f>
        <v>4926552</v>
      </c>
      <c r="H1053" s="12">
        <f>IFERROR(Tabla13[[#This Row],[VENTA ÚLT 12 MESES EN S/.]]/Tabla13[[#This Row],[VENTA CAT ÚLT 12 MESES]],0)</f>
        <v>2.2835443531297344E-3</v>
      </c>
      <c r="I1053" s="12">
        <f>SUMIFS($H$10:H1053,$D$10:D1053,Tabla13[[#This Row],[CATEGORÍA]])</f>
        <v>0.98450092478471785</v>
      </c>
      <c r="J1053" s="3" t="str">
        <f>IFERROR(VLOOKUP(Tabla13[[#This Row],[% ACUM]],$D$5:$E$7,2,1),"C")</f>
        <v>C</v>
      </c>
    </row>
    <row r="1054" spans="2:10" x14ac:dyDescent="0.2">
      <c r="B1054" s="2">
        <v>347784</v>
      </c>
      <c r="C1054" s="2" t="s">
        <v>653</v>
      </c>
      <c r="D1054" s="2" t="s">
        <v>19</v>
      </c>
      <c r="E1054" s="3" t="s">
        <v>6</v>
      </c>
      <c r="F1054" s="11">
        <v>9104</v>
      </c>
      <c r="G1054" s="11">
        <f>SUMIFS(Tabla13[VENTA ÚLT 12 MESES EN S/.],Tabla13[CATEGORÍA],Tabla13[[#This Row],[CATEGORÍA]])</f>
        <v>4926552</v>
      </c>
      <c r="H1054" s="12">
        <f>IFERROR(Tabla13[[#This Row],[VENTA ÚLT 12 MESES EN S/.]]/Tabla13[[#This Row],[VENTA CAT ÚLT 12 MESES]],0)</f>
        <v>1.8479455814127202E-3</v>
      </c>
      <c r="I1054" s="12">
        <f>SUMIFS($H$10:H1054,$D$10:D1054,Tabla13[[#This Row],[CATEGORÍA]])</f>
        <v>0.98634887036613061</v>
      </c>
      <c r="J1054" s="3" t="str">
        <f>IFERROR(VLOOKUP(Tabla13[[#This Row],[% ACUM]],$D$5:$E$7,2,1),"C")</f>
        <v>C</v>
      </c>
    </row>
    <row r="1055" spans="2:10" x14ac:dyDescent="0.2">
      <c r="B1055" s="2">
        <v>347575</v>
      </c>
      <c r="C1055" s="2" t="s">
        <v>368</v>
      </c>
      <c r="D1055" s="2" t="s">
        <v>19</v>
      </c>
      <c r="E1055" s="3" t="s">
        <v>6</v>
      </c>
      <c r="F1055" s="11">
        <v>8932</v>
      </c>
      <c r="G1055" s="11">
        <f>SUMIFS(Tabla13[VENTA ÚLT 12 MESES EN S/.],Tabla13[CATEGORÍA],Tabla13[[#This Row],[CATEGORÍA]])</f>
        <v>4926552</v>
      </c>
      <c r="H1055" s="12">
        <f>IFERROR(Tabla13[[#This Row],[VENTA ÚLT 12 MESES EN S/.]]/Tabla13[[#This Row],[VENTA CAT ÚLT 12 MESES]],0)</f>
        <v>1.8130327255248702E-3</v>
      </c>
      <c r="I1055" s="12">
        <f>SUMIFS($H$10:H1055,$D$10:D1055,Tabla13[[#This Row],[CATEGORÍA]])</f>
        <v>0.98816190309165552</v>
      </c>
      <c r="J1055" s="3" t="str">
        <f>IFERROR(VLOOKUP(Tabla13[[#This Row],[% ACUM]],$D$5:$E$7,2,1),"C")</f>
        <v>C</v>
      </c>
    </row>
    <row r="1056" spans="2:10" x14ac:dyDescent="0.2">
      <c r="B1056" s="2">
        <v>348674</v>
      </c>
      <c r="C1056" s="2" t="s">
        <v>663</v>
      </c>
      <c r="D1056" s="2" t="s">
        <v>19</v>
      </c>
      <c r="E1056" s="3" t="s">
        <v>6</v>
      </c>
      <c r="F1056" s="11">
        <v>8229</v>
      </c>
      <c r="G1056" s="11">
        <f>SUMIFS(Tabla13[VENTA ÚLT 12 MESES EN S/.],Tabla13[CATEGORÍA],Tabla13[[#This Row],[CATEGORÍA]])</f>
        <v>4926552</v>
      </c>
      <c r="H1056" s="12">
        <f>IFERROR(Tabla13[[#This Row],[VENTA ÚLT 12 MESES EN S/.]]/Tabla13[[#This Row],[VENTA CAT ÚLT 12 MESES]],0)</f>
        <v>1.6703365761692964E-3</v>
      </c>
      <c r="I1056" s="12">
        <f>SUMIFS($H$10:H1056,$D$10:D1056,Tabla13[[#This Row],[CATEGORÍA]])</f>
        <v>0.98983223966782485</v>
      </c>
      <c r="J1056" s="3" t="str">
        <f>IFERROR(VLOOKUP(Tabla13[[#This Row],[% ACUM]],$D$5:$E$7,2,1),"C")</f>
        <v>C</v>
      </c>
    </row>
    <row r="1057" spans="2:10" x14ac:dyDescent="0.2">
      <c r="B1057" s="2">
        <v>366640</v>
      </c>
      <c r="C1057" s="2" t="s">
        <v>789</v>
      </c>
      <c r="D1057" s="2" t="s">
        <v>19</v>
      </c>
      <c r="E1057" s="3" t="s">
        <v>6</v>
      </c>
      <c r="F1057" s="11">
        <v>8166</v>
      </c>
      <c r="G1057" s="11">
        <f>SUMIFS(Tabla13[VENTA ÚLT 12 MESES EN S/.],Tabla13[CATEGORÍA],Tabla13[[#This Row],[CATEGORÍA]])</f>
        <v>4926552</v>
      </c>
      <c r="H1057" s="12">
        <f>IFERROR(Tabla13[[#This Row],[VENTA ÚLT 12 MESES EN S/.]]/Tabla13[[#This Row],[VENTA CAT ÚLT 12 MESES]],0)</f>
        <v>1.65754872779177E-3</v>
      </c>
      <c r="I1057" s="12">
        <f>SUMIFS($H$10:H1057,$D$10:D1057,Tabla13[[#This Row],[CATEGORÍA]])</f>
        <v>0.99148978839561663</v>
      </c>
      <c r="J1057" s="3" t="str">
        <f>IFERROR(VLOOKUP(Tabla13[[#This Row],[% ACUM]],$D$5:$E$7,2,1),"C")</f>
        <v>C</v>
      </c>
    </row>
    <row r="1058" spans="2:10" x14ac:dyDescent="0.2">
      <c r="B1058" s="2">
        <v>348640</v>
      </c>
      <c r="C1058" s="2" t="s">
        <v>718</v>
      </c>
      <c r="D1058" s="2" t="s">
        <v>19</v>
      </c>
      <c r="E1058" s="3" t="s">
        <v>6</v>
      </c>
      <c r="F1058" s="11">
        <v>8068</v>
      </c>
      <c r="G1058" s="11">
        <f>SUMIFS(Tabla13[VENTA ÚLT 12 MESES EN S/.],Tabla13[CATEGORÍA],Tabla13[[#This Row],[CATEGORÍA]])</f>
        <v>4926552</v>
      </c>
      <c r="H1058" s="12">
        <f>IFERROR(Tabla13[[#This Row],[VENTA ÚLT 12 MESES EN S/.]]/Tabla13[[#This Row],[VENTA CAT ÚLT 12 MESES]],0)</f>
        <v>1.6376565192045066E-3</v>
      </c>
      <c r="I1058" s="12">
        <f>SUMIFS($H$10:H1058,$D$10:D1058,Tabla13[[#This Row],[CATEGORÍA]])</f>
        <v>0.99312744491482119</v>
      </c>
      <c r="J1058" s="3" t="str">
        <f>IFERROR(VLOOKUP(Tabla13[[#This Row],[% ACUM]],$D$5:$E$7,2,1),"C")</f>
        <v>C</v>
      </c>
    </row>
    <row r="1059" spans="2:10" x14ac:dyDescent="0.2">
      <c r="B1059" s="2">
        <v>348623</v>
      </c>
      <c r="C1059" s="2" t="s">
        <v>476</v>
      </c>
      <c r="D1059" s="2" t="s">
        <v>19</v>
      </c>
      <c r="E1059" s="3" t="s">
        <v>6</v>
      </c>
      <c r="F1059" s="11">
        <v>6920</v>
      </c>
      <c r="G1059" s="11">
        <f>SUMIFS(Tabla13[VENTA ÚLT 12 MESES EN S/.],Tabla13[CATEGORÍA],Tabla13[[#This Row],[CATEGORÍA]])</f>
        <v>4926552</v>
      </c>
      <c r="H1059" s="12">
        <f>IFERROR(Tabla13[[#This Row],[VENTA ÚLT 12 MESES EN S/.]]/Tabla13[[#This Row],[VENTA CAT ÚLT 12 MESES]],0)</f>
        <v>1.4046335043251346E-3</v>
      </c>
      <c r="I1059" s="12">
        <f>SUMIFS($H$10:H1059,$D$10:D1059,Tabla13[[#This Row],[CATEGORÍA]])</f>
        <v>0.99453207841914637</v>
      </c>
      <c r="J1059" s="3" t="str">
        <f>IFERROR(VLOOKUP(Tabla13[[#This Row],[% ACUM]],$D$5:$E$7,2,1),"C")</f>
        <v>C</v>
      </c>
    </row>
    <row r="1060" spans="2:10" x14ac:dyDescent="0.2">
      <c r="B1060" s="2">
        <v>348171</v>
      </c>
      <c r="C1060" s="2" t="s">
        <v>636</v>
      </c>
      <c r="D1060" s="2" t="s">
        <v>19</v>
      </c>
      <c r="E1060" s="3" t="s">
        <v>6</v>
      </c>
      <c r="F1060" s="11">
        <v>5176</v>
      </c>
      <c r="G1060" s="11">
        <f>SUMIFS(Tabla13[VENTA ÚLT 12 MESES EN S/.],Tabla13[CATEGORÍA],Tabla13[[#This Row],[CATEGORÍA]])</f>
        <v>4926552</v>
      </c>
      <c r="H1060" s="12">
        <f>IFERROR(Tabla13[[#This Row],[VENTA ÚLT 12 MESES EN S/.]]/Tabla13[[#This Row],[VENTA CAT ÚLT 12 MESES]],0)</f>
        <v>1.0506333841599561E-3</v>
      </c>
      <c r="I1060" s="12">
        <f>SUMIFS($H$10:H1060,$D$10:D1060,Tabla13[[#This Row],[CATEGORÍA]])</f>
        <v>0.99558271180330637</v>
      </c>
      <c r="J1060" s="3" t="str">
        <f>IFERROR(VLOOKUP(Tabla13[[#This Row],[% ACUM]],$D$5:$E$7,2,1),"C")</f>
        <v>C</v>
      </c>
    </row>
    <row r="1061" spans="2:10" x14ac:dyDescent="0.2">
      <c r="B1061" s="2">
        <v>348209</v>
      </c>
      <c r="C1061" s="2" t="s">
        <v>263</v>
      </c>
      <c r="D1061" s="2" t="s">
        <v>19</v>
      </c>
      <c r="E1061" s="3" t="s">
        <v>6</v>
      </c>
      <c r="F1061" s="11">
        <v>4761</v>
      </c>
      <c r="G1061" s="11">
        <f>SUMIFS(Tabla13[VENTA ÚLT 12 MESES EN S/.],Tabla13[CATEGORÍA],Tabla13[[#This Row],[CATEGORÍA]])</f>
        <v>4926552</v>
      </c>
      <c r="H1061" s="12">
        <f>IFERROR(Tabla13[[#This Row],[VENTA ÚLT 12 MESES EN S/.]]/Tabla13[[#This Row],[VENTA CAT ÚLT 12 MESES]],0)</f>
        <v>9.6639597024450366E-4</v>
      </c>
      <c r="I1061" s="12">
        <f>SUMIFS($H$10:H1061,$D$10:D1061,Tabla13[[#This Row],[CATEGORÍA]])</f>
        <v>0.99654910777355088</v>
      </c>
      <c r="J1061" s="3" t="str">
        <f>IFERROR(VLOOKUP(Tabla13[[#This Row],[% ACUM]],$D$5:$E$7,2,1),"C")</f>
        <v>C</v>
      </c>
    </row>
    <row r="1062" spans="2:10" x14ac:dyDescent="0.2">
      <c r="B1062" s="2">
        <v>348603</v>
      </c>
      <c r="C1062" s="2" t="s">
        <v>390</v>
      </c>
      <c r="D1062" s="2" t="s">
        <v>19</v>
      </c>
      <c r="E1062" s="3" t="s">
        <v>6</v>
      </c>
      <c r="F1062" s="11">
        <v>4067</v>
      </c>
      <c r="G1062" s="11">
        <f>SUMIFS(Tabla13[VENTA ÚLT 12 MESES EN S/.],Tabla13[CATEGORÍA],Tabla13[[#This Row],[CATEGORÍA]])</f>
        <v>4926552</v>
      </c>
      <c r="H1062" s="12">
        <f>IFERROR(Tabla13[[#This Row],[VENTA ÚLT 12 MESES EN S/.]]/Tabla13[[#This Row],[VENTA CAT ÚLT 12 MESES]],0)</f>
        <v>8.255266563714338E-4</v>
      </c>
      <c r="I1062" s="12">
        <f>SUMIFS($H$10:H1062,$D$10:D1062,Tabla13[[#This Row],[CATEGORÍA]])</f>
        <v>0.99737463442992236</v>
      </c>
      <c r="J1062" s="3" t="str">
        <f>IFERROR(VLOOKUP(Tabla13[[#This Row],[% ACUM]],$D$5:$E$7,2,1),"C")</f>
        <v>C</v>
      </c>
    </row>
    <row r="1063" spans="2:10" x14ac:dyDescent="0.2">
      <c r="B1063" s="2">
        <v>348621</v>
      </c>
      <c r="C1063" s="2" t="s">
        <v>660</v>
      </c>
      <c r="D1063" s="2" t="s">
        <v>19</v>
      </c>
      <c r="E1063" s="3" t="s">
        <v>6</v>
      </c>
      <c r="F1063" s="11">
        <v>3898</v>
      </c>
      <c r="G1063" s="11">
        <f>SUMIFS(Tabla13[VENTA ÚLT 12 MESES EN S/.],Tabla13[CATEGORÍA],Tabla13[[#This Row],[CATEGORÍA]])</f>
        <v>4926552</v>
      </c>
      <c r="H1063" s="12">
        <f>IFERROR(Tabla13[[#This Row],[VENTA ÚLT 12 MESES EN S/.]]/Tabla13[[#This Row],[VENTA CAT ÚLT 12 MESES]],0)</f>
        <v>7.9122274564441823E-4</v>
      </c>
      <c r="I1063" s="12">
        <f>SUMIFS($H$10:H1063,$D$10:D1063,Tabla13[[#This Row],[CATEGORÍA]])</f>
        <v>0.99816585717556683</v>
      </c>
      <c r="J1063" s="3" t="str">
        <f>IFERROR(VLOOKUP(Tabla13[[#This Row],[% ACUM]],$D$5:$E$7,2,1),"C")</f>
        <v>C</v>
      </c>
    </row>
    <row r="1064" spans="2:10" x14ac:dyDescent="0.2">
      <c r="B1064" s="2">
        <v>348012</v>
      </c>
      <c r="C1064" s="2" t="s">
        <v>708</v>
      </c>
      <c r="D1064" s="2" t="s">
        <v>19</v>
      </c>
      <c r="E1064" s="3" t="s">
        <v>6</v>
      </c>
      <c r="F1064" s="11">
        <v>3643</v>
      </c>
      <c r="G1064" s="11">
        <f>SUMIFS(Tabla13[VENTA ÚLT 12 MESES EN S/.],Tabla13[CATEGORÍA],Tabla13[[#This Row],[CATEGORÍA]])</f>
        <v>4926552</v>
      </c>
      <c r="H1064" s="12">
        <f>IFERROR(Tabla13[[#This Row],[VENTA ÚLT 12 MESES EN S/.]]/Tabla13[[#This Row],[VENTA CAT ÚLT 12 MESES]],0)</f>
        <v>7.3946240697347757E-4</v>
      </c>
      <c r="I1064" s="12">
        <f>SUMIFS($H$10:H1064,$D$10:D1064,Tabla13[[#This Row],[CATEGORÍA]])</f>
        <v>0.99890531958254025</v>
      </c>
      <c r="J1064" s="3" t="str">
        <f>IFERROR(VLOOKUP(Tabla13[[#This Row],[% ACUM]],$D$5:$E$7,2,1),"C")</f>
        <v>C</v>
      </c>
    </row>
    <row r="1065" spans="2:10" x14ac:dyDescent="0.2">
      <c r="B1065" s="2">
        <v>348170</v>
      </c>
      <c r="C1065" s="2" t="s">
        <v>281</v>
      </c>
      <c r="D1065" s="2" t="s">
        <v>19</v>
      </c>
      <c r="E1065" s="3" t="s">
        <v>6</v>
      </c>
      <c r="F1065" s="11">
        <v>2787</v>
      </c>
      <c r="G1065" s="11">
        <f>SUMIFS(Tabla13[VENTA ÚLT 12 MESES EN S/.],Tabla13[CATEGORÍA],Tabla13[[#This Row],[CATEGORÍA]])</f>
        <v>4926552</v>
      </c>
      <c r="H1065" s="12">
        <f>IFERROR(Tabla13[[#This Row],[VENTA ÚLT 12 MESES EN S/.]]/Tabla13[[#This Row],[VENTA CAT ÚLT 12 MESES]],0)</f>
        <v>5.6571005441533961E-4</v>
      </c>
      <c r="I1065" s="12">
        <f>SUMIFS($H$10:H1065,$D$10:D1065,Tabla13[[#This Row],[CATEGORÍA]])</f>
        <v>0.99947102963695555</v>
      </c>
      <c r="J1065" s="3" t="str">
        <f>IFERROR(VLOOKUP(Tabla13[[#This Row],[% ACUM]],$D$5:$E$7,2,1),"C")</f>
        <v>C</v>
      </c>
    </row>
    <row r="1066" spans="2:10" x14ac:dyDescent="0.2">
      <c r="B1066" s="2">
        <v>347804</v>
      </c>
      <c r="C1066" s="2" t="s">
        <v>619</v>
      </c>
      <c r="D1066" s="2" t="s">
        <v>19</v>
      </c>
      <c r="E1066" s="3" t="s">
        <v>6</v>
      </c>
      <c r="F1066" s="11">
        <v>2606</v>
      </c>
      <c r="G1066" s="11">
        <f>SUMIFS(Tabla13[VENTA ÚLT 12 MESES EN S/.],Tabla13[CATEGORÍA],Tabla13[[#This Row],[CATEGORÍA]])</f>
        <v>4926552</v>
      </c>
      <c r="H1066" s="12">
        <f>IFERROR(Tabla13[[#This Row],[VENTA ÚLT 12 MESES EN S/.]]/Tabla13[[#This Row],[VENTA CAT ÚLT 12 MESES]],0)</f>
        <v>5.2897036304498559E-4</v>
      </c>
      <c r="I1066" s="12">
        <f>SUMIFS($H$10:H1066,$D$10:D1066,Tabla13[[#This Row],[CATEGORÍA]])</f>
        <v>1.0000000000000004</v>
      </c>
      <c r="J1066" s="3" t="str">
        <f>IFERROR(VLOOKUP(Tabla13[[#This Row],[% ACUM]],$D$5:$E$7,2,1),"C")</f>
        <v>C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19476-DEC7-4B88-B8B1-1017E7A8D1A4}">
  <dimension ref="B3:F14"/>
  <sheetViews>
    <sheetView workbookViewId="0">
      <selection activeCell="H3" sqref="H3"/>
    </sheetView>
  </sheetViews>
  <sheetFormatPr baseColWidth="10" defaultRowHeight="15" x14ac:dyDescent="0.25"/>
  <sheetData>
    <row r="3" spans="2:6" x14ac:dyDescent="0.25">
      <c r="B3" t="s">
        <v>831</v>
      </c>
      <c r="C3">
        <v>1</v>
      </c>
      <c r="E3">
        <v>1</v>
      </c>
      <c r="F3" t="s">
        <v>845</v>
      </c>
    </row>
    <row r="4" spans="2:6" x14ac:dyDescent="0.25">
      <c r="B4" t="s">
        <v>832</v>
      </c>
      <c r="C4">
        <v>2</v>
      </c>
      <c r="E4">
        <v>2</v>
      </c>
      <c r="F4" t="s">
        <v>846</v>
      </c>
    </row>
    <row r="5" spans="2:6" x14ac:dyDescent="0.25">
      <c r="B5" t="s">
        <v>833</v>
      </c>
      <c r="C5">
        <v>3</v>
      </c>
      <c r="E5">
        <v>3</v>
      </c>
      <c r="F5" t="s">
        <v>847</v>
      </c>
    </row>
    <row r="6" spans="2:6" x14ac:dyDescent="0.25">
      <c r="B6" t="s">
        <v>834</v>
      </c>
      <c r="C6">
        <v>4</v>
      </c>
    </row>
    <row r="7" spans="2:6" x14ac:dyDescent="0.25">
      <c r="B7" t="s">
        <v>835</v>
      </c>
      <c r="C7">
        <v>5</v>
      </c>
    </row>
    <row r="8" spans="2:6" x14ac:dyDescent="0.25">
      <c r="B8" t="s">
        <v>836</v>
      </c>
      <c r="C8">
        <v>6</v>
      </c>
    </row>
    <row r="9" spans="2:6" x14ac:dyDescent="0.25">
      <c r="B9" t="s">
        <v>837</v>
      </c>
      <c r="C9">
        <v>7</v>
      </c>
    </row>
    <row r="10" spans="2:6" x14ac:dyDescent="0.25">
      <c r="B10" t="s">
        <v>838</v>
      </c>
      <c r="C10">
        <v>8</v>
      </c>
    </row>
    <row r="11" spans="2:6" x14ac:dyDescent="0.25">
      <c r="B11" t="s">
        <v>839</v>
      </c>
      <c r="C11">
        <v>9</v>
      </c>
    </row>
    <row r="12" spans="2:6" x14ac:dyDescent="0.25">
      <c r="B12" t="s">
        <v>840</v>
      </c>
      <c r="C12">
        <v>10</v>
      </c>
    </row>
    <row r="13" spans="2:6" x14ac:dyDescent="0.25">
      <c r="B13" t="s">
        <v>841</v>
      </c>
      <c r="C13">
        <v>11</v>
      </c>
    </row>
    <row r="14" spans="2:6" x14ac:dyDescent="0.25">
      <c r="B14" t="s">
        <v>842</v>
      </c>
      <c r="C14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Máx y Mín</vt:lpstr>
      <vt:lpstr>Cálculo ABC por CAT</vt:lpstr>
      <vt:lpstr>Auxiliar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2018-07-31T20:09:46Z</dcterms:created>
  <dcterms:modified xsi:type="dcterms:W3CDTF">2025-10-12T12:58:32Z</dcterms:modified>
</cp:coreProperties>
</file>